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9" activeTab="16"/>
  </bookViews>
  <sheets>
    <sheet name="Classement général" sheetId="1" r:id="rId1"/>
    <sheet name="Rkg 1 - D1" sheetId="2" r:id="rId2"/>
    <sheet name="Rkg 1 - D2" sheetId="3" r:id="rId3"/>
    <sheet name="Rkg 1 - D3" sheetId="4" r:id="rId4"/>
    <sheet name="Rkg 2 - D1" sheetId="5" r:id="rId5"/>
    <sheet name="Rkg 2 - D2" sheetId="6" r:id="rId6"/>
    <sheet name="Rkg 3 - D1" sheetId="7" r:id="rId7"/>
    <sheet name="Rkg 3 - D2" sheetId="8" r:id="rId8"/>
    <sheet name="Rkg 4 - D1" sheetId="9" r:id="rId9"/>
    <sheet name="Rkg 4 - D2" sheetId="10" r:id="rId10"/>
    <sheet name="Rkg 4 - D3" sheetId="11" r:id="rId11"/>
    <sheet name="Rkg 5 - D1" sheetId="12" r:id="rId12"/>
    <sheet name="Rkg 5 - D2" sheetId="13" r:id="rId13"/>
    <sheet name="Rkg 6 - D1" sheetId="14" r:id="rId14"/>
    <sheet name="Rkg 6 - D2" sheetId="15" r:id="rId15"/>
    <sheet name="Rkg 6 - D3" sheetId="16" r:id="rId16"/>
    <sheet name="Qualif Coupe" sheetId="17" r:id="rId17"/>
  </sheets>
  <definedNames>
    <definedName name="_xlnm.Print_Area" localSheetId="13">'Rkg 6 - D1'!$A$1:$AW$126</definedName>
    <definedName name="_xlnm.Print_Area" localSheetId="14">'Rkg 6 - D2'!$A$1:$AC$42</definedName>
    <definedName name="Excel_BuiltIn_Print_Area_4">#REF!</definedName>
  </definedNames>
  <calcPr fullCalcOnLoad="1"/>
</workbook>
</file>

<file path=xl/sharedStrings.xml><?xml version="1.0" encoding="utf-8"?>
<sst xmlns="http://schemas.openxmlformats.org/spreadsheetml/2006/main" count="1395" uniqueCount="457">
  <si>
    <t>Nom</t>
  </si>
  <si>
    <t>Prénom</t>
  </si>
  <si>
    <t>Club</t>
  </si>
  <si>
    <t>Licence</t>
  </si>
  <si>
    <t>Résultats par ranking  (points et classement)</t>
  </si>
  <si>
    <t>bonus</t>
  </si>
  <si>
    <t>bonus breaks</t>
  </si>
  <si>
    <t>pénalités</t>
  </si>
  <si>
    <t>meilleur break saison</t>
  </si>
  <si>
    <t>Total    5 / 6</t>
  </si>
  <si>
    <t>break :  R - 1</t>
  </si>
  <si>
    <t>break :  R - 2</t>
  </si>
  <si>
    <t>break :  R - 3</t>
  </si>
  <si>
    <t>break :  R - 4</t>
  </si>
  <si>
    <t>break :  R - 5</t>
  </si>
  <si>
    <t>break :  R - 6</t>
  </si>
  <si>
    <t>Rkg n° 1</t>
  </si>
  <si>
    <t>Rkg n° 2</t>
  </si>
  <si>
    <t>Rkg n° 3</t>
  </si>
  <si>
    <t>Rkg n° 4</t>
  </si>
  <si>
    <t>Rkg n° 5</t>
  </si>
  <si>
    <t>Rkg n° 6</t>
  </si>
  <si>
    <t xml:space="preserve"> particip.</t>
  </si>
  <si>
    <t>D-1</t>
  </si>
  <si>
    <t>D-2</t>
  </si>
  <si>
    <t>D-3</t>
  </si>
  <si>
    <t>pts</t>
  </si>
  <si>
    <t>VAXELAIRE</t>
  </si>
  <si>
    <t>René</t>
  </si>
  <si>
    <t>GERARDMER</t>
  </si>
  <si>
    <t>107129-J</t>
  </si>
  <si>
    <t>JEANDIDIER</t>
  </si>
  <si>
    <t>Emmanuel</t>
  </si>
  <si>
    <t>108565-P</t>
  </si>
  <si>
    <t>SPERANDIO</t>
  </si>
  <si>
    <t>Daniel</t>
  </si>
  <si>
    <t>SAINT-AVOLD</t>
  </si>
  <si>
    <t>108556-G</t>
  </si>
  <si>
    <t>MARTIN</t>
  </si>
  <si>
    <t>Michaël</t>
  </si>
  <si>
    <t>135197-X</t>
  </si>
  <si>
    <t>ADELE</t>
  </si>
  <si>
    <t>Gilles</t>
  </si>
  <si>
    <t>132233-X</t>
  </si>
  <si>
    <t>OCHOISKI</t>
  </si>
  <si>
    <t>Stéphane</t>
  </si>
  <si>
    <t>108548-Y</t>
  </si>
  <si>
    <t>VAUTRIN</t>
  </si>
  <si>
    <t>Hubert</t>
  </si>
  <si>
    <t>ELOYES</t>
  </si>
  <si>
    <t>108566-Q</t>
  </si>
  <si>
    <t>BICHET</t>
  </si>
  <si>
    <t>CHAMPIGNEULLES</t>
  </si>
  <si>
    <t>129683-V</t>
  </si>
  <si>
    <t>TARILLON</t>
  </si>
  <si>
    <t>Yannick</t>
  </si>
  <si>
    <t>128797-T</t>
  </si>
  <si>
    <t>Jean-Michel</t>
  </si>
  <si>
    <t>137937-H</t>
  </si>
  <si>
    <t>Brian</t>
  </si>
  <si>
    <t>132234-Y</t>
  </si>
  <si>
    <t>NIEDER</t>
  </si>
  <si>
    <t>Jonathan</t>
  </si>
  <si>
    <t>en cours</t>
  </si>
  <si>
    <t>KOENIG</t>
  </si>
  <si>
    <t>Yohan</t>
  </si>
  <si>
    <t>LIMOUSIN</t>
  </si>
  <si>
    <t>Raymond</t>
  </si>
  <si>
    <t>140755-R</t>
  </si>
  <si>
    <t>BOUSSER</t>
  </si>
  <si>
    <t>Thomas</t>
  </si>
  <si>
    <t>136059-B</t>
  </si>
  <si>
    <t>NAIR</t>
  </si>
  <si>
    <t>Ahmed</t>
  </si>
  <si>
    <t>135803-F</t>
  </si>
  <si>
    <t>WEYLAND</t>
  </si>
  <si>
    <t>Alain</t>
  </si>
  <si>
    <t>000115-L</t>
  </si>
  <si>
    <t>DHUEZ</t>
  </si>
  <si>
    <t>Philippe</t>
  </si>
  <si>
    <t>132708-E</t>
  </si>
  <si>
    <t>DECKER</t>
  </si>
  <si>
    <t>129681-T</t>
  </si>
  <si>
    <t>HELFENSTEIN</t>
  </si>
  <si>
    <t>Julian</t>
  </si>
  <si>
    <t>000113-J</t>
  </si>
  <si>
    <t>RHIM</t>
  </si>
  <si>
    <t>Eric</t>
  </si>
  <si>
    <t>138773-L</t>
  </si>
  <si>
    <t>MISSE</t>
  </si>
  <si>
    <t>Julien</t>
  </si>
  <si>
    <t>136935-T</t>
  </si>
  <si>
    <t>FEIT</t>
  </si>
  <si>
    <t>Anthony</t>
  </si>
  <si>
    <t>127908-O</t>
  </si>
  <si>
    <t>UNG</t>
  </si>
  <si>
    <t>Patrick</t>
  </si>
  <si>
    <t>108713-H</t>
  </si>
  <si>
    <t>MAUJEAN</t>
  </si>
  <si>
    <t>Tristan</t>
  </si>
  <si>
    <t>138774-M</t>
  </si>
  <si>
    <t>Nombre participants</t>
  </si>
  <si>
    <t>Moyenne participation</t>
  </si>
  <si>
    <t>Total participation</t>
  </si>
  <si>
    <t>bonus pts : meilleur break D-1 supérieur à</t>
  </si>
  <si>
    <t>bonus pts : meilleur break D-2 supérieur à</t>
  </si>
  <si>
    <t>bonus pts : meilleur break D-3 supérieur à</t>
  </si>
  <si>
    <t>x 2</t>
  </si>
  <si>
    <t>bonus multiplicateur pour le meilleur break de chaque division, par ranking</t>
  </si>
  <si>
    <t>bonus pts : meilleur break toutes divisions confondues, supérieur à</t>
  </si>
  <si>
    <t>bonus pts : 6 rankings joués</t>
  </si>
  <si>
    <t>pénalité pts : absence non justifiée, défaut de prévenance</t>
  </si>
  <si>
    <t>pénalité pts : tenue non réglemantaire</t>
  </si>
  <si>
    <t>pénalité pts : abandon de match</t>
  </si>
  <si>
    <t>Ranking  régional n°1 saison 2009 / 2010</t>
  </si>
  <si>
    <t>Division - 1</t>
  </si>
  <si>
    <t>matches au meilleur des</t>
  </si>
  <si>
    <t>frames</t>
  </si>
  <si>
    <t>soit</t>
  </si>
  <si>
    <t>manches gagnantes</t>
  </si>
  <si>
    <t>2 Poules</t>
  </si>
  <si>
    <t>11 matches</t>
  </si>
  <si>
    <t>Poule A</t>
  </si>
  <si>
    <t>M. joués</t>
  </si>
  <si>
    <t>M. gagnés</t>
  </si>
  <si>
    <t>F. gagnées</t>
  </si>
  <si>
    <t>F. perdues</t>
  </si>
  <si>
    <t>Différence</t>
  </si>
  <si>
    <t>Average</t>
  </si>
  <si>
    <t>Position</t>
  </si>
  <si>
    <t>convocation</t>
  </si>
  <si>
    <t>8h00</t>
  </si>
  <si>
    <t>Gérardmer</t>
  </si>
  <si>
    <t>TS1</t>
  </si>
  <si>
    <t>10h00</t>
  </si>
  <si>
    <t>Champigneulles</t>
  </si>
  <si>
    <t>Eloyes</t>
  </si>
  <si>
    <t>Poule B</t>
  </si>
  <si>
    <t>9h00</t>
  </si>
  <si>
    <t>TS2</t>
  </si>
  <si>
    <t xml:space="preserve">UNG </t>
  </si>
  <si>
    <t>11h00</t>
  </si>
  <si>
    <r>
      <t xml:space="preserve">classement des 3è de poule </t>
    </r>
    <r>
      <rPr>
        <u val="single"/>
        <sz val="10"/>
        <color indexed="10"/>
        <rFont val="Arial"/>
        <family val="2"/>
      </rPr>
      <t>relégués en D2</t>
    </r>
  </si>
  <si>
    <r>
      <t>6</t>
    </r>
    <r>
      <rPr>
        <vertAlign val="superscript"/>
        <sz val="10"/>
        <rFont val="Arial"/>
        <family val="2"/>
      </rPr>
      <t>è</t>
    </r>
    <r>
      <rPr>
        <sz val="10"/>
        <rFont val="Arial"/>
        <family val="2"/>
      </rPr>
      <t xml:space="preserve"> place</t>
    </r>
  </si>
  <si>
    <r>
      <t>5</t>
    </r>
    <r>
      <rPr>
        <vertAlign val="superscript"/>
        <sz val="10"/>
        <rFont val="Arial"/>
        <family val="2"/>
      </rPr>
      <t>è</t>
    </r>
    <r>
      <rPr>
        <sz val="10"/>
        <rFont val="Arial"/>
        <family val="2"/>
      </rPr>
      <t xml:space="preserve"> place</t>
    </r>
  </si>
  <si>
    <t>demi-finale</t>
  </si>
  <si>
    <r>
      <t>4</t>
    </r>
    <r>
      <rPr>
        <vertAlign val="superscript"/>
        <sz val="10"/>
        <rFont val="Arial"/>
        <family val="2"/>
      </rPr>
      <t>è</t>
    </r>
    <r>
      <rPr>
        <sz val="10"/>
        <rFont val="Arial"/>
        <family val="2"/>
      </rPr>
      <t xml:space="preserve"> place</t>
    </r>
  </si>
  <si>
    <r>
      <t>3</t>
    </r>
    <r>
      <rPr>
        <vertAlign val="superscript"/>
        <sz val="10"/>
        <rFont val="Arial"/>
        <family val="2"/>
      </rPr>
      <t>è</t>
    </r>
    <r>
      <rPr>
        <sz val="10"/>
        <rFont val="Arial"/>
        <family val="2"/>
      </rPr>
      <t xml:space="preserve"> place</t>
    </r>
  </si>
  <si>
    <t>vainqueur D1</t>
  </si>
  <si>
    <t>maintien en D1</t>
  </si>
  <si>
    <t>FINALE</t>
  </si>
  <si>
    <t>deuxième place</t>
  </si>
  <si>
    <t>Meilleur BREAK</t>
  </si>
  <si>
    <t>VAXELAIRE . R</t>
  </si>
  <si>
    <t>Division - 2</t>
  </si>
  <si>
    <t>St Avold</t>
  </si>
  <si>
    <t>Michael</t>
  </si>
  <si>
    <r>
      <t xml:space="preserve">classement des 3è de poule </t>
    </r>
    <r>
      <rPr>
        <u val="single"/>
        <sz val="10"/>
        <color indexed="10"/>
        <rFont val="Arial"/>
        <family val="2"/>
      </rPr>
      <t>relégués en D3</t>
    </r>
  </si>
  <si>
    <t>vainqueur D2</t>
  </si>
  <si>
    <t>maintien en D2</t>
  </si>
  <si>
    <t>DECKER . P</t>
  </si>
  <si>
    <t>Retour</t>
  </si>
  <si>
    <t>Perdants contre V2</t>
  </si>
  <si>
    <t>Perdants</t>
  </si>
  <si>
    <t>Perdants contre V1</t>
  </si>
  <si>
    <r>
      <t>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Tour</t>
    </r>
  </si>
  <si>
    <t>Vainqueurs 1</t>
  </si>
  <si>
    <t>Vainqueurs 2</t>
  </si>
  <si>
    <t>Vainqueurs 3</t>
  </si>
  <si>
    <t>liste des participants</t>
  </si>
  <si>
    <t>au meilleur des 3 frames</t>
  </si>
  <si>
    <t>HELFENSTEIN , J</t>
  </si>
  <si>
    <t>-</t>
  </si>
  <si>
    <t>10H00</t>
  </si>
  <si>
    <t>MAUJEAN . T</t>
  </si>
  <si>
    <t>WEYLAND  A</t>
  </si>
  <si>
    <t>A1</t>
  </si>
  <si>
    <t>BOUSSER . T</t>
  </si>
  <si>
    <t>RHIM . E</t>
  </si>
  <si>
    <t>HELFENSTEIN  J</t>
  </si>
  <si>
    <t>A4</t>
  </si>
  <si>
    <t>B1</t>
  </si>
  <si>
    <t>WEYLAND , A</t>
  </si>
  <si>
    <t>RHIM  E</t>
  </si>
  <si>
    <t>11H00</t>
  </si>
  <si>
    <t>Demi 1</t>
  </si>
  <si>
    <t>MISSE , J</t>
  </si>
  <si>
    <t>A2</t>
  </si>
  <si>
    <t>KOENIG , Y</t>
  </si>
  <si>
    <t>BOUSSER  T</t>
  </si>
  <si>
    <t>Retour 2</t>
  </si>
  <si>
    <t>NIEDER , J</t>
  </si>
  <si>
    <t>MAUJEAN  T</t>
  </si>
  <si>
    <t>A3</t>
  </si>
  <si>
    <t>LIMOUSIN , R</t>
  </si>
  <si>
    <t>LIMOUSIN  R</t>
  </si>
  <si>
    <t>B2</t>
  </si>
  <si>
    <t>KOENIG  Y</t>
  </si>
  <si>
    <t>Retour 1</t>
  </si>
  <si>
    <t>Demi 2</t>
  </si>
  <si>
    <t>MISSE  J</t>
  </si>
  <si>
    <t>NIEDER  J</t>
  </si>
  <si>
    <t>Montée en D2</t>
  </si>
  <si>
    <t>Demi-finales</t>
  </si>
  <si>
    <t>Finale</t>
  </si>
  <si>
    <t>Vainqueur</t>
  </si>
  <si>
    <t>Retour1</t>
  </si>
  <si>
    <t>MISSE J</t>
  </si>
  <si>
    <t>Tableau à 16 Joueurs</t>
  </si>
  <si>
    <t>NIEDER J</t>
  </si>
  <si>
    <t>Finaliste</t>
  </si>
  <si>
    <t>Division 3</t>
  </si>
  <si>
    <t>Ranking régional n°1 saison 2009 / 2010</t>
  </si>
  <si>
    <r>
      <t>classement 3</t>
    </r>
    <r>
      <rPr>
        <vertAlign val="superscript"/>
        <sz val="8"/>
        <rFont val="Arial"/>
        <family val="2"/>
      </rPr>
      <t>è</t>
    </r>
    <r>
      <rPr>
        <sz val="8"/>
        <rFont val="Arial"/>
        <family val="2"/>
      </rPr>
      <t xml:space="preserve"> et 4</t>
    </r>
    <r>
      <rPr>
        <vertAlign val="superscript"/>
        <sz val="8"/>
        <rFont val="Arial"/>
        <family val="2"/>
      </rPr>
      <t>è</t>
    </r>
    <r>
      <rPr>
        <sz val="8"/>
        <rFont val="Arial"/>
        <family val="2"/>
      </rPr>
      <t xml:space="preserve"> places</t>
    </r>
  </si>
  <si>
    <t>Ranking  régional n°2 saison 2009 / 2010</t>
  </si>
  <si>
    <t>Phlippe</t>
  </si>
  <si>
    <t>Yoan</t>
  </si>
  <si>
    <t>MAUJEAN , T</t>
  </si>
  <si>
    <t>OCHOISKI , S</t>
  </si>
  <si>
    <t>OCHOISKI , B</t>
  </si>
  <si>
    <t>BOUSSER , T</t>
  </si>
  <si>
    <t>RHIM , E</t>
  </si>
  <si>
    <t>SPERANDIO , D</t>
  </si>
  <si>
    <t>MARTIN , M</t>
  </si>
  <si>
    <t>MARTIN , JM</t>
  </si>
  <si>
    <t>TARILLON , Y</t>
  </si>
  <si>
    <t>DECKER , P</t>
  </si>
  <si>
    <t>OCHOISKI . S</t>
  </si>
  <si>
    <t>Division 2</t>
  </si>
  <si>
    <t>Ranking régional n°2 saison 2009 / 2010</t>
  </si>
  <si>
    <t>Ranking  régional n°3 saison 2009 / 2010</t>
  </si>
  <si>
    <t>12h00</t>
  </si>
  <si>
    <t>VAXELAIRE ; R</t>
  </si>
  <si>
    <t>VAUTRIN,H</t>
  </si>
  <si>
    <t>VAUTRIN.H</t>
  </si>
  <si>
    <t>MAUJEAN,T</t>
  </si>
  <si>
    <t>9H00</t>
  </si>
  <si>
    <t>MAUJEAN.T</t>
  </si>
  <si>
    <t>BOUSSER,T</t>
  </si>
  <si>
    <t>OCHOISKI,B</t>
  </si>
  <si>
    <t>VAUTRIN , H</t>
  </si>
  <si>
    <t>RHIM,E</t>
  </si>
  <si>
    <t>WEYLAND,A</t>
  </si>
  <si>
    <t>MARTIN,M</t>
  </si>
  <si>
    <t>MISSE,J</t>
  </si>
  <si>
    <t>NIEDER,J</t>
  </si>
  <si>
    <t>TARILLON,Y</t>
  </si>
  <si>
    <t>LIMOUSIN,R</t>
  </si>
  <si>
    <t>MARTIN,JM</t>
  </si>
  <si>
    <t>BICHET , S</t>
  </si>
  <si>
    <t>BICHET,S</t>
  </si>
  <si>
    <t>Montée en D1</t>
  </si>
  <si>
    <t>vautrin</t>
  </si>
  <si>
    <t>Ranking régional n°3 saison 2009 / 2010</t>
  </si>
  <si>
    <t>Ranking  régional</t>
  </si>
  <si>
    <t xml:space="preserve"> -    n° </t>
  </si>
  <si>
    <t>saison 2009 / 2010</t>
  </si>
  <si>
    <t>9 h 00</t>
  </si>
  <si>
    <t>pts par frame</t>
  </si>
  <si>
    <t>JEANDIDIER Emmanuel</t>
  </si>
  <si>
    <t>vainqueur</t>
  </si>
  <si>
    <t>A 1</t>
  </si>
  <si>
    <t>Jeandidier</t>
  </si>
  <si>
    <t xml:space="preserve"> TS2 : finaliste du dernier tournoi</t>
  </si>
  <si>
    <t>OCHOISKI Stéphane</t>
  </si>
  <si>
    <t>Bichet</t>
  </si>
  <si>
    <r>
      <t>3</t>
    </r>
    <r>
      <rPr>
        <vertAlign val="superscript"/>
        <sz val="10"/>
        <rFont val="Arial"/>
        <family val="2"/>
      </rPr>
      <t>è</t>
    </r>
  </si>
  <si>
    <t>VAUTRIN Hubert</t>
  </si>
  <si>
    <t>perdant</t>
  </si>
  <si>
    <t>OCHOISKI Brian</t>
  </si>
  <si>
    <r>
      <t>4</t>
    </r>
    <r>
      <rPr>
        <vertAlign val="superscript"/>
        <sz val="10"/>
        <rFont val="Arial"/>
        <family val="2"/>
      </rPr>
      <t>è</t>
    </r>
  </si>
  <si>
    <t>p A1/A2</t>
  </si>
  <si>
    <t>v A1/A2</t>
  </si>
  <si>
    <r>
      <t>1</t>
    </r>
    <r>
      <rPr>
        <vertAlign val="superscript"/>
        <sz val="10"/>
        <rFont val="Arial"/>
        <family val="2"/>
      </rPr>
      <t>er</t>
    </r>
  </si>
  <si>
    <t>ADELE Gilles</t>
  </si>
  <si>
    <t>MARTIN Michael</t>
  </si>
  <si>
    <t>A 2</t>
  </si>
  <si>
    <t>VAXELAIRE René</t>
  </si>
  <si>
    <r>
      <t>2</t>
    </r>
    <r>
      <rPr>
        <vertAlign val="superscript"/>
        <sz val="10"/>
        <rFont val="Arial"/>
        <family val="2"/>
      </rPr>
      <t>è</t>
    </r>
  </si>
  <si>
    <t>Vaxelaire</t>
  </si>
  <si>
    <t>Martin</t>
  </si>
  <si>
    <t>Ochoiski S</t>
  </si>
  <si>
    <t xml:space="preserve"> TS1 : vainqueur du dernier tournoi</t>
  </si>
  <si>
    <t>Adele</t>
  </si>
  <si>
    <t>Ochoiski B</t>
  </si>
  <si>
    <t>Vautrin</t>
  </si>
  <si>
    <t>côté perdant</t>
  </si>
  <si>
    <r>
      <t>5</t>
    </r>
    <r>
      <rPr>
        <i/>
        <vertAlign val="superscript"/>
        <sz val="10"/>
        <color indexed="10"/>
        <rFont val="Arial"/>
        <family val="2"/>
      </rPr>
      <t>è</t>
    </r>
    <r>
      <rPr>
        <i/>
        <sz val="10"/>
        <color indexed="10"/>
        <rFont val="Arial"/>
        <family val="2"/>
      </rPr>
      <t xml:space="preserve"> places 5 à 8</t>
    </r>
  </si>
  <si>
    <r>
      <t>3</t>
    </r>
    <r>
      <rPr>
        <vertAlign val="superscript"/>
        <sz val="8"/>
        <rFont val="Arial"/>
        <family val="2"/>
      </rPr>
      <t>è</t>
    </r>
    <r>
      <rPr>
        <sz val="8"/>
        <rFont val="Arial"/>
        <family val="2"/>
      </rPr>
      <t xml:space="preserve"> - poule A</t>
    </r>
  </si>
  <si>
    <r>
      <t>4</t>
    </r>
    <r>
      <rPr>
        <vertAlign val="superscript"/>
        <sz val="8"/>
        <rFont val="Arial"/>
        <family val="2"/>
      </rPr>
      <t>è</t>
    </r>
    <r>
      <rPr>
        <sz val="8"/>
        <rFont val="Arial"/>
        <family val="2"/>
      </rPr>
      <t xml:space="preserve"> - poule B</t>
    </r>
  </si>
  <si>
    <r>
      <t>5</t>
    </r>
    <r>
      <rPr>
        <vertAlign val="superscript"/>
        <sz val="9"/>
        <rFont val="Arial"/>
        <family val="2"/>
      </rPr>
      <t xml:space="preserve">è </t>
    </r>
    <r>
      <rPr>
        <sz val="9"/>
        <rFont val="Arial"/>
        <family val="2"/>
      </rPr>
      <t>place</t>
    </r>
  </si>
  <si>
    <r>
      <t>4</t>
    </r>
    <r>
      <rPr>
        <vertAlign val="superscript"/>
        <sz val="8"/>
        <rFont val="Arial"/>
        <family val="2"/>
      </rPr>
      <t>è</t>
    </r>
    <r>
      <rPr>
        <sz val="8"/>
        <rFont val="Arial"/>
        <family val="2"/>
      </rPr>
      <t xml:space="preserve"> - poule A</t>
    </r>
  </si>
  <si>
    <r>
      <t>3</t>
    </r>
    <r>
      <rPr>
        <vertAlign val="superscript"/>
        <sz val="8"/>
        <rFont val="Arial"/>
        <family val="2"/>
      </rPr>
      <t>è</t>
    </r>
    <r>
      <rPr>
        <sz val="8"/>
        <rFont val="Arial"/>
        <family val="2"/>
      </rPr>
      <t xml:space="preserve"> - poule B</t>
    </r>
  </si>
  <si>
    <t>côté vainqueur</t>
  </si>
  <si>
    <r>
      <t>3</t>
    </r>
    <r>
      <rPr>
        <i/>
        <vertAlign val="superscript"/>
        <sz val="10"/>
        <color indexed="10"/>
        <rFont val="Arial"/>
        <family val="2"/>
      </rPr>
      <t>è</t>
    </r>
    <r>
      <rPr>
        <i/>
        <sz val="10"/>
        <color indexed="10"/>
        <rFont val="Arial"/>
        <family val="2"/>
      </rPr>
      <t xml:space="preserve"> places</t>
    </r>
  </si>
  <si>
    <r>
      <t>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- poule A</t>
    </r>
  </si>
  <si>
    <r>
      <t>2</t>
    </r>
    <r>
      <rPr>
        <vertAlign val="superscript"/>
        <sz val="8"/>
        <rFont val="Arial"/>
        <family val="2"/>
      </rPr>
      <t>è</t>
    </r>
    <r>
      <rPr>
        <sz val="8"/>
        <rFont val="Arial"/>
        <family val="2"/>
      </rPr>
      <t xml:space="preserve"> - poule B</t>
    </r>
  </si>
  <si>
    <t>au meilleur des 5</t>
  </si>
  <si>
    <r>
      <t>2</t>
    </r>
    <r>
      <rPr>
        <vertAlign val="superscript"/>
        <sz val="8"/>
        <rFont val="Arial"/>
        <family val="2"/>
      </rPr>
      <t>è</t>
    </r>
    <r>
      <rPr>
        <sz val="8"/>
        <rFont val="Arial"/>
        <family val="2"/>
      </rPr>
      <t xml:space="preserve"> - poule A</t>
    </r>
  </si>
  <si>
    <t>finaliste</t>
  </si>
  <si>
    <r>
      <t>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- poule B</t>
    </r>
  </si>
  <si>
    <t>BREAK</t>
  </si>
  <si>
    <t>Ranking  régional n°4 saison 2009 / 2010</t>
  </si>
  <si>
    <t xml:space="preserve">Koenig </t>
  </si>
  <si>
    <t>Saint-Avold</t>
  </si>
  <si>
    <t>Dhuez Philippe</t>
  </si>
  <si>
    <t xml:space="preserve">Tarillon </t>
  </si>
  <si>
    <t>Misse Julien</t>
  </si>
  <si>
    <t xml:space="preserve">Misse </t>
  </si>
  <si>
    <t>Nieder Jonathan</t>
  </si>
  <si>
    <t>Spérandio Daniel</t>
  </si>
  <si>
    <t>Tarillon Yannick</t>
  </si>
  <si>
    <t>Dhuez</t>
  </si>
  <si>
    <t>Koenig Yoan</t>
  </si>
  <si>
    <t>Spérandio</t>
  </si>
  <si>
    <t>Nieder</t>
  </si>
  <si>
    <t>Sperandio Daniel</t>
  </si>
  <si>
    <t>Division - 3</t>
  </si>
  <si>
    <t>Rhim Eric</t>
  </si>
  <si>
    <t>Helfenstein Julian</t>
  </si>
  <si>
    <t>Bousser Thomas</t>
  </si>
  <si>
    <t>Weyland Alain</t>
  </si>
  <si>
    <t>Limousin Raymond</t>
  </si>
  <si>
    <t>Martin JM</t>
  </si>
  <si>
    <t>Nair Ahmed</t>
  </si>
  <si>
    <t>Decker  Philippe</t>
  </si>
  <si>
    <t>en 1 frame</t>
  </si>
  <si>
    <t>Decker</t>
  </si>
  <si>
    <t>au meilleur des 3</t>
  </si>
  <si>
    <t>Ranking régional n°5 saison 2009 / 2010</t>
  </si>
  <si>
    <t>Directeur de jeu :</t>
  </si>
  <si>
    <t>René Vaxelaire</t>
  </si>
  <si>
    <t>Division 1 – 4 joueurs</t>
  </si>
  <si>
    <t>1 poule de 4 joueurs</t>
  </si>
  <si>
    <t xml:space="preserve">Matches au meilleur des </t>
  </si>
  <si>
    <t>frames, soit en</t>
  </si>
  <si>
    <t>frames gagnantes</t>
  </si>
  <si>
    <t xml:space="preserve">  M. joués</t>
  </si>
  <si>
    <t xml:space="preserve">  M. gagnés</t>
  </si>
  <si>
    <t xml:space="preserve">  Fr. gagnées</t>
  </si>
  <si>
    <t xml:space="preserve">  Fr. perdues</t>
  </si>
  <si>
    <t xml:space="preserve">  Différence</t>
  </si>
  <si>
    <t xml:space="preserve">  Average</t>
  </si>
  <si>
    <t xml:space="preserve">  Position</t>
  </si>
  <si>
    <t>convocations</t>
  </si>
  <si>
    <t>Prenom</t>
  </si>
  <si>
    <t>Joueurs</t>
  </si>
  <si>
    <t>Breaks</t>
  </si>
  <si>
    <t>Bonus break</t>
  </si>
  <si>
    <t>Points</t>
  </si>
  <si>
    <t>Classement</t>
  </si>
  <si>
    <t>Ranking</t>
  </si>
  <si>
    <t>1er</t>
  </si>
  <si>
    <t>2ème</t>
  </si>
  <si>
    <t>3ème</t>
  </si>
  <si>
    <t>descente en D2</t>
  </si>
  <si>
    <t>4ème</t>
  </si>
  <si>
    <t>MEILLEUR BREAK</t>
  </si>
  <si>
    <t>Ranking régional n°5  Saison 2009/2010</t>
  </si>
  <si>
    <t xml:space="preserve">Directeur de jeu : </t>
  </si>
  <si>
    <t>Michaël Martin</t>
  </si>
  <si>
    <t>Division 2 – 8 joueurs</t>
  </si>
  <si>
    <t>2 poules de 4 joueurs</t>
  </si>
  <si>
    <t>Matches au meilleur des 3 frames, soit en 2 frames gagnantes</t>
  </si>
  <si>
    <t>SEULES LES CASES BLANCHES (SANS FORMULE) SONT A REMPLIR MANUELLEMENT</t>
  </si>
  <si>
    <t>POULE A</t>
  </si>
  <si>
    <r>
      <t xml:space="preserve">  </t>
    </r>
    <r>
      <rPr>
        <b/>
        <i/>
        <sz val="8"/>
        <color indexed="24"/>
        <rFont val="Arial"/>
        <family val="2"/>
      </rPr>
      <t xml:space="preserve"> TS1 </t>
    </r>
    <r>
      <rPr>
        <i/>
        <sz val="8"/>
        <color indexed="24"/>
        <rFont val="Arial"/>
        <family val="2"/>
      </rPr>
      <t>(5ème D1 au dernier ranking)</t>
    </r>
  </si>
  <si>
    <t>MARTIN JM</t>
  </si>
  <si>
    <t>POULE B</t>
  </si>
  <si>
    <t>MARTIN M</t>
  </si>
  <si>
    <r>
      <t xml:space="preserve">   </t>
    </r>
    <r>
      <rPr>
        <b/>
        <i/>
        <sz val="8"/>
        <color indexed="24"/>
        <rFont val="Arial"/>
        <family val="2"/>
      </rPr>
      <t xml:space="preserve">TS2 </t>
    </r>
    <r>
      <rPr>
        <i/>
        <sz val="8"/>
        <color indexed="24"/>
        <rFont val="Arial"/>
        <family val="2"/>
      </rPr>
      <t>(6ème D1 au dernier ranking)</t>
    </r>
  </si>
  <si>
    <t>COTE PERDANTS   PLACES 5 A 8</t>
  </si>
  <si>
    <t>BONUS</t>
  </si>
  <si>
    <t>JOUEURS</t>
  </si>
  <si>
    <t>BREAKS</t>
  </si>
  <si>
    <t>CLASSEMENT</t>
  </si>
  <si>
    <t>COTE GAGNANTS   PLACES 1 A 4</t>
  </si>
  <si>
    <t>5ème</t>
  </si>
  <si>
    <t>6ème</t>
  </si>
  <si>
    <t>7ème</t>
  </si>
  <si>
    <t>8ème</t>
  </si>
  <si>
    <t>montée en D1</t>
  </si>
  <si>
    <t>Ranking régional n°6 saison 2009 / 2010</t>
  </si>
  <si>
    <t>au meilleur des 5 frames</t>
  </si>
  <si>
    <t>SEULES LES CASES BLANCHES (SANS FORMULES) SONT A REMPLIR MANUELLEMENT</t>
  </si>
  <si>
    <t>RENE VAXELAIRE</t>
  </si>
  <si>
    <t>Ranking régional n°6  Saison 2009/2010</t>
  </si>
  <si>
    <t>Stéphane Bichet</t>
  </si>
  <si>
    <t xml:space="preserve">2 </t>
  </si>
  <si>
    <t xml:space="preserve"> frames gagnantes</t>
  </si>
  <si>
    <t>SEULES LES CASES BLANCHES (SANS FORMULES) DOIVENT ETRE REMPLIES MANUELLEMENT</t>
  </si>
  <si>
    <r>
      <t xml:space="preserve">  </t>
    </r>
    <r>
      <rPr>
        <b/>
        <i/>
        <sz val="8"/>
        <color indexed="24"/>
        <rFont val="Arial"/>
        <family val="2"/>
      </rPr>
      <t xml:space="preserve"> TS1 </t>
    </r>
    <r>
      <rPr>
        <i/>
        <sz val="8"/>
        <color indexed="24"/>
        <rFont val="Arial"/>
        <family val="2"/>
      </rPr>
      <t>(3ème D1 au dernier ranking)</t>
    </r>
  </si>
  <si>
    <r>
      <t xml:space="preserve">   </t>
    </r>
    <r>
      <rPr>
        <b/>
        <i/>
        <sz val="8"/>
        <color indexed="24"/>
        <rFont val="Arial"/>
        <family val="2"/>
      </rPr>
      <t xml:space="preserve">TS2 </t>
    </r>
    <r>
      <rPr>
        <i/>
        <sz val="8"/>
        <color indexed="24"/>
        <rFont val="Arial"/>
        <family val="2"/>
      </rPr>
      <t>(4ème D1 au dernier ranking)</t>
    </r>
  </si>
  <si>
    <t>ANTHONY FEIT</t>
  </si>
  <si>
    <t>Stéphane Ochoiski</t>
  </si>
  <si>
    <t>Division 3 – 8 joueurs</t>
  </si>
  <si>
    <t>OCHOISKI B.</t>
  </si>
  <si>
    <t>OCHOISKI S.</t>
  </si>
  <si>
    <t>STEPHANE OCHOISKI</t>
  </si>
  <si>
    <t>Qualifications Coupe de France / Ligue Lorraine Franche-Comté</t>
  </si>
  <si>
    <t>Saison 2009-2010</t>
  </si>
  <si>
    <r>
      <t>1/16</t>
    </r>
    <r>
      <rPr>
        <vertAlign val="superscript"/>
        <sz val="12"/>
        <rFont val="Comic Sans MS"/>
        <family val="4"/>
      </rPr>
      <t>è</t>
    </r>
  </si>
  <si>
    <r>
      <t>1/8</t>
    </r>
    <r>
      <rPr>
        <vertAlign val="superscript"/>
        <sz val="12"/>
        <rFont val="Comic Sans MS"/>
        <family val="4"/>
      </rPr>
      <t>è</t>
    </r>
  </si>
  <si>
    <t>1/4</t>
  </si>
  <si>
    <t>1/2</t>
  </si>
  <si>
    <t>best of 5</t>
  </si>
  <si>
    <t xml:space="preserve"> </t>
  </si>
  <si>
    <t>Classement 5 à 8</t>
  </si>
  <si>
    <t>ADELE G</t>
  </si>
  <si>
    <t>TARILLON Y</t>
  </si>
  <si>
    <t>best of 3</t>
  </si>
  <si>
    <t>BICHET S</t>
  </si>
  <si>
    <t>C1</t>
  </si>
  <si>
    <t>FEIT A</t>
  </si>
  <si>
    <t>LIMOUSIN R</t>
  </si>
  <si>
    <r>
      <t>7</t>
    </r>
    <r>
      <rPr>
        <vertAlign val="superscript"/>
        <sz val="8"/>
        <rFont val="Comic Sans MS"/>
        <family val="4"/>
      </rPr>
      <t>è</t>
    </r>
  </si>
  <si>
    <r>
      <t>8</t>
    </r>
    <r>
      <rPr>
        <vertAlign val="superscript"/>
        <sz val="8"/>
        <rFont val="Comic Sans MS"/>
        <family val="4"/>
      </rPr>
      <t>è</t>
    </r>
  </si>
  <si>
    <r>
      <t>5</t>
    </r>
    <r>
      <rPr>
        <vertAlign val="superscript"/>
        <sz val="8"/>
        <rFont val="Comic Sans MS"/>
        <family val="4"/>
      </rPr>
      <t>è</t>
    </r>
    <r>
      <rPr>
        <sz val="8"/>
        <rFont val="Comic Sans MS"/>
        <family val="4"/>
      </rPr>
      <t xml:space="preserve"> places</t>
    </r>
  </si>
  <si>
    <t>HELFENSTEIN J</t>
  </si>
  <si>
    <t>A5</t>
  </si>
  <si>
    <t>NAIR A</t>
  </si>
  <si>
    <t>B3</t>
  </si>
  <si>
    <t>Meilleur  BREAK</t>
  </si>
  <si>
    <t>A6</t>
  </si>
  <si>
    <t>C2</t>
  </si>
  <si>
    <t>D1</t>
  </si>
  <si>
    <t>OCHOISKI B</t>
  </si>
  <si>
    <t>A7</t>
  </si>
  <si>
    <t>points</t>
  </si>
  <si>
    <t>ranking</t>
  </si>
  <si>
    <r>
      <t>1</t>
    </r>
    <r>
      <rPr>
        <vertAlign val="superscript"/>
        <sz val="8"/>
        <rFont val="Comic Sans MS"/>
        <family val="4"/>
      </rPr>
      <t>er</t>
    </r>
  </si>
  <si>
    <t>A8</t>
  </si>
  <si>
    <t>B4</t>
  </si>
  <si>
    <t>OCHOISKI S</t>
  </si>
  <si>
    <r>
      <t>2</t>
    </r>
    <r>
      <rPr>
        <vertAlign val="superscript"/>
        <sz val="8"/>
        <rFont val="Comic Sans MS"/>
        <family val="4"/>
      </rPr>
      <t>è</t>
    </r>
  </si>
  <si>
    <r>
      <t>3</t>
    </r>
    <r>
      <rPr>
        <vertAlign val="superscript"/>
        <sz val="8"/>
        <rFont val="Comic Sans MS"/>
        <family val="4"/>
      </rPr>
      <t>è</t>
    </r>
  </si>
  <si>
    <t>4è</t>
  </si>
  <si>
    <r>
      <t>5</t>
    </r>
    <r>
      <rPr>
        <vertAlign val="superscript"/>
        <sz val="8"/>
        <rFont val="Comic Sans MS"/>
        <family val="4"/>
      </rPr>
      <t>è</t>
    </r>
  </si>
  <si>
    <t>A9</t>
  </si>
  <si>
    <t>"</t>
  </si>
  <si>
    <r>
      <t>9</t>
    </r>
    <r>
      <rPr>
        <vertAlign val="superscript"/>
        <sz val="8"/>
        <rFont val="Comic Sans MS"/>
        <family val="4"/>
      </rPr>
      <t>è</t>
    </r>
  </si>
  <si>
    <t>A10</t>
  </si>
  <si>
    <t>B5</t>
  </si>
  <si>
    <t>C3</t>
  </si>
  <si>
    <t>RHIM E</t>
  </si>
  <si>
    <t>A11</t>
  </si>
  <si>
    <t>TARILLON  Y</t>
  </si>
  <si>
    <t>A12</t>
  </si>
  <si>
    <t>B6</t>
  </si>
  <si>
    <t>A13</t>
  </si>
  <si>
    <t>A14</t>
  </si>
  <si>
    <t>B7</t>
  </si>
  <si>
    <t>C4</t>
  </si>
  <si>
    <t>D2</t>
  </si>
  <si>
    <t>A15</t>
  </si>
  <si>
    <t>A16</t>
  </si>
  <si>
    <t>B8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</si>
</sst>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@"/>
    <numFmt numFmtId="167" formatCode="#,##0.000"/>
    <numFmt numFmtId="168" formatCode="DD/MM/YY;@"/>
  </numFmts>
  <fonts count="9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23"/>
      <name val="Arial"/>
      <family val="2"/>
    </font>
    <font>
      <sz val="13"/>
      <name val="Arial"/>
      <family val="2"/>
    </font>
    <font>
      <i/>
      <sz val="11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color indexed="10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sz val="18"/>
      <color indexed="12"/>
      <name val="Comic Sans MS"/>
      <family val="4"/>
    </font>
    <font>
      <b/>
      <sz val="18"/>
      <color indexed="10"/>
      <name val="Comic Sans MS"/>
      <family val="4"/>
    </font>
    <font>
      <sz val="14"/>
      <color indexed="12"/>
      <name val="Comic Sans MS"/>
      <family val="4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vertAlign val="superscript"/>
      <sz val="10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name val="Arial"/>
      <family val="2"/>
    </font>
    <font>
      <vertAlign val="superscript"/>
      <sz val="8"/>
      <name val="Arial"/>
      <family val="2"/>
    </font>
    <font>
      <sz val="8"/>
      <color indexed="48"/>
      <name val="Arial"/>
      <family val="2"/>
    </font>
    <font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46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color indexed="48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u val="single"/>
      <sz val="20"/>
      <color indexed="10"/>
      <name val="Arial"/>
      <family val="2"/>
    </font>
    <font>
      <sz val="16"/>
      <color indexed="48"/>
      <name val="Comic Sans MS"/>
      <family val="4"/>
    </font>
    <font>
      <b/>
      <sz val="8"/>
      <name val="Arial"/>
      <family val="2"/>
    </font>
    <font>
      <sz val="20"/>
      <color indexed="48"/>
      <name val="Comic Sans MS"/>
      <family val="4"/>
    </font>
    <font>
      <sz val="16"/>
      <color indexed="12"/>
      <name val="Comic Sans MS"/>
      <family val="4"/>
    </font>
    <font>
      <i/>
      <vertAlign val="superscript"/>
      <sz val="10"/>
      <color indexed="1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5"/>
      <color indexed="12"/>
      <name val="Arial"/>
      <family val="2"/>
    </font>
    <font>
      <sz val="13"/>
      <color indexed="17"/>
      <name val="Arial"/>
      <family val="2"/>
    </font>
    <font>
      <sz val="15"/>
      <color indexed="12"/>
      <name val="Arial"/>
      <family val="2"/>
    </font>
    <font>
      <b/>
      <u val="single"/>
      <sz val="12"/>
      <color indexed="10"/>
      <name val="Comic Sans MS"/>
      <family val="4"/>
    </font>
    <font>
      <b/>
      <i/>
      <sz val="10"/>
      <color indexed="10"/>
      <name val="Arial"/>
      <family val="2"/>
    </font>
    <font>
      <i/>
      <u val="single"/>
      <sz val="10"/>
      <color indexed="10"/>
      <name val="Arial"/>
      <family val="2"/>
    </font>
    <font>
      <b/>
      <i/>
      <u val="single"/>
      <sz val="10"/>
      <color indexed="20"/>
      <name val="Arial"/>
      <family val="2"/>
    </font>
    <font>
      <b/>
      <i/>
      <u val="single"/>
      <sz val="10"/>
      <color indexed="12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i/>
      <sz val="8"/>
      <color indexed="24"/>
      <name val="Arial"/>
      <family val="2"/>
    </font>
    <font>
      <b/>
      <i/>
      <sz val="8"/>
      <color indexed="24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color indexed="12"/>
      <name val="Arial"/>
      <family val="2"/>
    </font>
    <font>
      <i/>
      <sz val="10"/>
      <color indexed="5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Comic Sans MS"/>
      <family val="4"/>
    </font>
    <font>
      <b/>
      <sz val="22"/>
      <color indexed="38"/>
      <name val="Comic Sans MS"/>
      <family val="4"/>
    </font>
    <font>
      <i/>
      <sz val="20"/>
      <name val="Comic Sans MS"/>
      <family val="4"/>
    </font>
    <font>
      <u val="single"/>
      <sz val="10"/>
      <name val="Comic Sans MS"/>
      <family val="4"/>
    </font>
    <font>
      <sz val="12"/>
      <name val="Comic Sans MS"/>
      <family val="4"/>
    </font>
    <font>
      <vertAlign val="superscript"/>
      <sz val="12"/>
      <name val="Comic Sans MS"/>
      <family val="4"/>
    </font>
    <font>
      <sz val="13"/>
      <name val="Comic Sans MS"/>
      <family val="4"/>
    </font>
    <font>
      <vertAlign val="superscript"/>
      <sz val="13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9"/>
      <color indexed="10"/>
      <name val="Comic Sans MS"/>
      <family val="4"/>
    </font>
    <font>
      <vertAlign val="superscript"/>
      <sz val="11"/>
      <name val="Comic Sans MS"/>
      <family val="4"/>
    </font>
    <font>
      <sz val="11"/>
      <name val="Comic Sans MS"/>
      <family val="4"/>
    </font>
    <font>
      <vertAlign val="superscript"/>
      <sz val="8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medium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10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>
        <color indexed="63"/>
      </bottom>
      <diagonal style="hair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hair">
        <color indexed="8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 diagonalUp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>
      <left style="double">
        <color indexed="10"/>
      </left>
      <right>
        <color indexed="63"/>
      </right>
      <top style="double">
        <color indexed="10"/>
      </top>
      <bottom style="hair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hair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10"/>
      </left>
      <right style="double">
        <color indexed="10"/>
      </right>
      <top style="hair">
        <color indexed="10"/>
      </top>
      <bottom style="double">
        <color indexed="1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10"/>
      </left>
      <right style="hair">
        <color indexed="10"/>
      </right>
      <top style="double">
        <color indexed="10"/>
      </top>
      <bottom style="hair">
        <color indexed="10"/>
      </bottom>
    </border>
    <border>
      <left style="hair">
        <color indexed="10"/>
      </left>
      <right style="double">
        <color indexed="10"/>
      </right>
      <top style="double">
        <color indexed="10"/>
      </top>
      <bottom style="hair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</border>
    <border diagonalDown="1">
      <left style="thin">
        <color indexed="8"/>
      </left>
      <right>
        <color indexed="63"/>
      </right>
      <top>
        <color indexed="63"/>
      </top>
      <bottom>
        <color indexed="63"/>
      </bottom>
      <diagonal style="hair">
        <color indexed="23"/>
      </diagonal>
    </border>
    <border diagonalUp="1">
      <left style="thin">
        <color indexed="8"/>
      </left>
      <right>
        <color indexed="63"/>
      </right>
      <top>
        <color indexed="63"/>
      </top>
      <bottom>
        <color indexed="63"/>
      </bottom>
      <diagonal style="hair">
        <color indexed="23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indexed="23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indexed="23"/>
      </diagonal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64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8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19" fillId="20" borderId="10" xfId="0" applyFont="1" applyFill="1" applyBorder="1" applyAlignment="1">
      <alignment horizontal="center" vertical="center"/>
    </xf>
    <xf numFmtId="164" fontId="20" fillId="20" borderId="10" xfId="0" applyFont="1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21" fillId="20" borderId="11" xfId="0" applyFont="1" applyFill="1" applyBorder="1" applyAlignment="1">
      <alignment horizontal="center" vertical="center"/>
    </xf>
    <xf numFmtId="164" fontId="0" fillId="20" borderId="12" xfId="0" applyFont="1" applyFill="1" applyBorder="1" applyAlignment="1">
      <alignment horizontal="center" vertical="center" wrapText="1"/>
    </xf>
    <xf numFmtId="164" fontId="0" fillId="20" borderId="10" xfId="0" applyFont="1" applyFill="1" applyBorder="1" applyAlignment="1">
      <alignment horizontal="center" vertical="center" wrapText="1"/>
    </xf>
    <xf numFmtId="164" fontId="0" fillId="8" borderId="10" xfId="0" applyFont="1" applyFill="1" applyBorder="1" applyAlignment="1">
      <alignment horizontal="center" vertical="center" wrapText="1"/>
    </xf>
    <xf numFmtId="164" fontId="22" fillId="8" borderId="10" xfId="0" applyFont="1" applyFill="1" applyBorder="1" applyAlignment="1">
      <alignment horizontal="center" vertical="center" wrapText="1"/>
    </xf>
    <xf numFmtId="164" fontId="18" fillId="7" borderId="11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/>
    </xf>
    <xf numFmtId="164" fontId="0" fillId="20" borderId="13" xfId="0" applyFont="1" applyFill="1" applyBorder="1" applyAlignment="1">
      <alignment horizontal="center" vertical="center"/>
    </xf>
    <xf numFmtId="164" fontId="0" fillId="20" borderId="13" xfId="0" applyFont="1" applyFill="1" applyBorder="1" applyAlignment="1">
      <alignment horizontal="center" vertical="center" wrapText="1"/>
    </xf>
    <xf numFmtId="164" fontId="18" fillId="7" borderId="14" xfId="0" applyFont="1" applyFill="1" applyBorder="1" applyAlignment="1">
      <alignment horizontal="center" vertical="center" wrapText="1"/>
    </xf>
    <xf numFmtId="164" fontId="18" fillId="7" borderId="15" xfId="0" applyFont="1" applyFill="1" applyBorder="1" applyAlignment="1">
      <alignment horizontal="center" vertical="center" wrapText="1"/>
    </xf>
    <xf numFmtId="164" fontId="18" fillId="7" borderId="16" xfId="0" applyFont="1" applyFill="1" applyBorder="1" applyAlignment="1">
      <alignment horizontal="center" vertical="center" wrapText="1"/>
    </xf>
    <xf numFmtId="164" fontId="19" fillId="7" borderId="12" xfId="0" applyFont="1" applyFill="1" applyBorder="1" applyAlignment="1">
      <alignment horizontal="center" vertical="center"/>
    </xf>
    <xf numFmtId="164" fontId="0" fillId="0" borderId="12" xfId="0" applyFont="1" applyFill="1" applyBorder="1" applyAlignment="1">
      <alignment horizontal="center" vertical="center"/>
    </xf>
    <xf numFmtId="164" fontId="1" fillId="0" borderId="12" xfId="0" applyFont="1" applyFill="1" applyBorder="1" applyAlignment="1">
      <alignment horizontal="center" vertical="center"/>
    </xf>
    <xf numFmtId="164" fontId="0" fillId="7" borderId="17" xfId="0" applyFont="1" applyFill="1" applyBorder="1" applyAlignment="1">
      <alignment horizontal="center" vertical="center"/>
    </xf>
    <xf numFmtId="164" fontId="19" fillId="0" borderId="18" xfId="0" applyFont="1" applyFill="1" applyBorder="1" applyAlignment="1">
      <alignment horizontal="center" vertical="center"/>
    </xf>
    <xf numFmtId="164" fontId="23" fillId="0" borderId="19" xfId="0" applyFont="1" applyFill="1" applyBorder="1" applyAlignment="1">
      <alignment horizontal="center" vertical="center"/>
    </xf>
    <xf numFmtId="164" fontId="0" fillId="7" borderId="10" xfId="0" applyFont="1" applyFill="1" applyBorder="1" applyAlignment="1">
      <alignment horizontal="center" vertical="center"/>
    </xf>
    <xf numFmtId="164" fontId="24" fillId="0" borderId="20" xfId="0" applyFont="1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20" fillId="0" borderId="10" xfId="0" applyFont="1" applyFill="1" applyBorder="1" applyAlignment="1">
      <alignment horizontal="center" vertical="center"/>
    </xf>
    <xf numFmtId="164" fontId="22" fillId="0" borderId="21" xfId="0" applyFont="1" applyFill="1" applyBorder="1" applyAlignment="1">
      <alignment horizontal="center" vertical="center"/>
    </xf>
    <xf numFmtId="164" fontId="25" fillId="0" borderId="19" xfId="0" applyFont="1" applyFill="1" applyBorder="1" applyAlignment="1">
      <alignment horizontal="center" vertical="center"/>
    </xf>
    <xf numFmtId="164" fontId="18" fillId="0" borderId="17" xfId="0" applyFont="1" applyBorder="1" applyAlignment="1">
      <alignment horizontal="center" vertical="center"/>
    </xf>
    <xf numFmtId="164" fontId="18" fillId="0" borderId="22" xfId="0" applyFont="1" applyBorder="1" applyAlignment="1">
      <alignment horizontal="center" vertical="center"/>
    </xf>
    <xf numFmtId="164" fontId="26" fillId="0" borderId="19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19" fillId="7" borderId="10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/>
    </xf>
    <xf numFmtId="164" fontId="1" fillId="0" borderId="10" xfId="0" applyFont="1" applyFill="1" applyBorder="1" applyAlignment="1">
      <alignment horizontal="center" vertical="center"/>
    </xf>
    <xf numFmtId="164" fontId="19" fillId="0" borderId="10" xfId="0" applyFont="1" applyFill="1" applyBorder="1" applyAlignment="1">
      <alignment horizontal="center" vertical="center"/>
    </xf>
    <xf numFmtId="164" fontId="23" fillId="0" borderId="10" xfId="0" applyFont="1" applyFill="1" applyBorder="1" applyAlignment="1">
      <alignment horizontal="center" vertical="center"/>
    </xf>
    <xf numFmtId="164" fontId="24" fillId="0" borderId="10" xfId="0" applyFont="1" applyFill="1" applyBorder="1" applyAlignment="1">
      <alignment horizontal="center" vertical="center"/>
    </xf>
    <xf numFmtId="164" fontId="22" fillId="0" borderId="10" xfId="0" applyFont="1" applyFill="1" applyBorder="1" applyAlignment="1">
      <alignment horizontal="center" vertical="center"/>
    </xf>
    <xf numFmtId="164" fontId="25" fillId="0" borderId="10" xfId="0" applyFont="1" applyFill="1" applyBorder="1" applyAlignment="1">
      <alignment horizontal="center" vertical="center"/>
    </xf>
    <xf numFmtId="164" fontId="18" fillId="0" borderId="10" xfId="0" applyFont="1" applyBorder="1" applyAlignment="1">
      <alignment horizontal="center" vertical="center"/>
    </xf>
    <xf numFmtId="164" fontId="26" fillId="0" borderId="10" xfId="0" applyFont="1" applyBorder="1" applyAlignment="1">
      <alignment horizontal="center" vertical="center"/>
    </xf>
    <xf numFmtId="164" fontId="0" fillId="0" borderId="23" xfId="0" applyBorder="1" applyAlignment="1">
      <alignment vertical="center"/>
    </xf>
    <xf numFmtId="164" fontId="0" fillId="20" borderId="10" xfId="0" applyFont="1" applyFill="1" applyBorder="1" applyAlignment="1">
      <alignment horizontal="center" vertical="center"/>
    </xf>
    <xf numFmtId="164" fontId="23" fillId="20" borderId="10" xfId="0" applyFont="1" applyFill="1" applyBorder="1" applyAlignment="1">
      <alignment horizontal="center" vertical="center"/>
    </xf>
    <xf numFmtId="164" fontId="19" fillId="7" borderId="24" xfId="0" applyFont="1" applyFill="1" applyBorder="1" applyAlignment="1">
      <alignment horizontal="center" vertical="center"/>
    </xf>
    <xf numFmtId="164" fontId="0" fillId="0" borderId="24" xfId="0" applyFont="1" applyFill="1" applyBorder="1" applyAlignment="1">
      <alignment horizontal="center" vertical="center"/>
    </xf>
    <xf numFmtId="164" fontId="1" fillId="0" borderId="24" xfId="0" applyFont="1" applyFill="1" applyBorder="1" applyAlignment="1">
      <alignment horizontal="center" vertical="center"/>
    </xf>
    <xf numFmtId="164" fontId="0" fillId="7" borderId="24" xfId="0" applyFont="1" applyFill="1" applyBorder="1" applyAlignment="1">
      <alignment horizontal="center" vertical="center"/>
    </xf>
    <xf numFmtId="164" fontId="19" fillId="0" borderId="24" xfId="0" applyFont="1" applyFill="1" applyBorder="1" applyAlignment="1">
      <alignment horizontal="center" vertical="center"/>
    </xf>
    <xf numFmtId="164" fontId="23" fillId="0" borderId="24" xfId="0" applyFont="1" applyFill="1" applyBorder="1" applyAlignment="1">
      <alignment horizontal="center" vertical="center"/>
    </xf>
    <xf numFmtId="164" fontId="24" fillId="0" borderId="24" xfId="0" applyFont="1" applyFill="1" applyBorder="1" applyAlignment="1">
      <alignment horizontal="center" vertical="center"/>
    </xf>
    <xf numFmtId="164" fontId="20" fillId="0" borderId="24" xfId="0" applyFont="1" applyFill="1" applyBorder="1" applyAlignment="1">
      <alignment horizontal="center" vertical="center"/>
    </xf>
    <xf numFmtId="164" fontId="22" fillId="0" borderId="24" xfId="0" applyFont="1" applyFill="1" applyBorder="1" applyAlignment="1">
      <alignment horizontal="center" vertical="center"/>
    </xf>
    <xf numFmtId="164" fontId="25" fillId="0" borderId="24" xfId="0" applyFont="1" applyFill="1" applyBorder="1" applyAlignment="1">
      <alignment horizontal="center" vertical="center"/>
    </xf>
    <xf numFmtId="164" fontId="18" fillId="0" borderId="24" xfId="0" applyFont="1" applyBorder="1" applyAlignment="1">
      <alignment horizontal="center" vertical="center"/>
    </xf>
    <xf numFmtId="164" fontId="26" fillId="0" borderId="24" xfId="0" applyFont="1" applyBorder="1" applyAlignment="1">
      <alignment horizontal="center" vertical="center"/>
    </xf>
    <xf numFmtId="164" fontId="19" fillId="7" borderId="25" xfId="0" applyFont="1" applyFill="1" applyBorder="1" applyAlignment="1">
      <alignment horizontal="center" vertical="center"/>
    </xf>
    <xf numFmtId="164" fontId="0" fillId="0" borderId="25" xfId="0" applyFont="1" applyFill="1" applyBorder="1" applyAlignment="1">
      <alignment horizontal="center" vertical="center"/>
    </xf>
    <xf numFmtId="164" fontId="1" fillId="0" borderId="26" xfId="0" applyFont="1" applyFill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7" borderId="25" xfId="0" applyFont="1" applyFill="1" applyBorder="1" applyAlignment="1">
      <alignment horizontal="center" vertical="center"/>
    </xf>
    <xf numFmtId="164" fontId="19" fillId="0" borderId="25" xfId="0" applyFont="1" applyFill="1" applyBorder="1" applyAlignment="1">
      <alignment horizontal="center" vertical="center"/>
    </xf>
    <xf numFmtId="164" fontId="23" fillId="0" borderId="25" xfId="0" applyFont="1" applyFill="1" applyBorder="1" applyAlignment="1">
      <alignment horizontal="center" vertical="center"/>
    </xf>
    <xf numFmtId="164" fontId="24" fillId="0" borderId="25" xfId="0" applyFont="1" applyFill="1" applyBorder="1" applyAlignment="1">
      <alignment horizontal="center" vertical="center"/>
    </xf>
    <xf numFmtId="164" fontId="20" fillId="0" borderId="25" xfId="0" applyFont="1" applyFill="1" applyBorder="1" applyAlignment="1">
      <alignment horizontal="center" vertical="center"/>
    </xf>
    <xf numFmtId="164" fontId="22" fillId="0" borderId="25" xfId="0" applyFont="1" applyFill="1" applyBorder="1" applyAlignment="1">
      <alignment horizontal="center" vertical="center"/>
    </xf>
    <xf numFmtId="164" fontId="25" fillId="0" borderId="27" xfId="0" applyFont="1" applyFill="1" applyBorder="1" applyAlignment="1">
      <alignment horizontal="center" vertical="center"/>
    </xf>
    <xf numFmtId="164" fontId="18" fillId="0" borderId="25" xfId="0" applyFont="1" applyBorder="1" applyAlignment="1">
      <alignment horizontal="center" vertical="center"/>
    </xf>
    <xf numFmtId="164" fontId="26" fillId="0" borderId="25" xfId="0" applyFont="1" applyBorder="1" applyAlignment="1">
      <alignment horizontal="center" vertical="center"/>
    </xf>
    <xf numFmtId="164" fontId="0" fillId="20" borderId="17" xfId="0" applyFont="1" applyFill="1" applyBorder="1" applyAlignment="1">
      <alignment horizontal="center" vertical="center"/>
    </xf>
    <xf numFmtId="164" fontId="23" fillId="20" borderId="19" xfId="0" applyFont="1" applyFill="1" applyBorder="1" applyAlignment="1">
      <alignment horizontal="center" vertical="center"/>
    </xf>
    <xf numFmtId="164" fontId="19" fillId="0" borderId="28" xfId="0" applyFont="1" applyFill="1" applyBorder="1" applyAlignment="1">
      <alignment horizontal="center" vertical="center"/>
    </xf>
    <xf numFmtId="164" fontId="23" fillId="0" borderId="29" xfId="0" applyFont="1" applyFill="1" applyBorder="1" applyAlignment="1">
      <alignment horizontal="center" vertical="center"/>
    </xf>
    <xf numFmtId="164" fontId="23" fillId="24" borderId="19" xfId="0" applyFont="1" applyFill="1" applyBorder="1" applyAlignment="1">
      <alignment horizontal="center" vertical="center"/>
    </xf>
    <xf numFmtId="164" fontId="19" fillId="0" borderId="30" xfId="0" applyFont="1" applyFill="1" applyBorder="1" applyAlignment="1">
      <alignment horizontal="center" vertical="center"/>
    </xf>
    <xf numFmtId="164" fontId="19" fillId="7" borderId="13" xfId="0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1" fillId="0" borderId="13" xfId="0" applyFont="1" applyFill="1" applyBorder="1" applyAlignment="1">
      <alignment horizontal="center" vertical="center"/>
    </xf>
    <xf numFmtId="164" fontId="24" fillId="0" borderId="31" xfId="0" applyFont="1" applyFill="1" applyBorder="1" applyAlignment="1">
      <alignment horizontal="center" vertical="center"/>
    </xf>
    <xf numFmtId="164" fontId="20" fillId="0" borderId="13" xfId="0" applyFont="1" applyFill="1" applyBorder="1" applyAlignment="1">
      <alignment horizontal="center" vertical="center"/>
    </xf>
    <xf numFmtId="164" fontId="24" fillId="0" borderId="32" xfId="0" applyFont="1" applyFill="1" applyBorder="1" applyAlignment="1">
      <alignment horizontal="center" vertical="center"/>
    </xf>
    <xf numFmtId="164" fontId="24" fillId="0" borderId="26" xfId="0" applyFont="1" applyFill="1" applyBorder="1" applyAlignment="1">
      <alignment horizontal="center" vertical="center"/>
    </xf>
    <xf numFmtId="164" fontId="18" fillId="0" borderId="33" xfId="0" applyFont="1" applyBorder="1" applyAlignment="1">
      <alignment horizontal="center" vertical="center"/>
    </xf>
    <xf numFmtId="164" fontId="18" fillId="0" borderId="34" xfId="0" applyFont="1" applyBorder="1" applyAlignment="1">
      <alignment horizontal="center" vertical="center"/>
    </xf>
    <xf numFmtId="164" fontId="26" fillId="0" borderId="29" xfId="0" applyFont="1" applyBorder="1" applyAlignment="1">
      <alignment horizontal="center" vertical="center"/>
    </xf>
    <xf numFmtId="164" fontId="1" fillId="24" borderId="10" xfId="0" applyFont="1" applyFill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10" xfId="0" applyFont="1" applyBorder="1" applyAlignment="1">
      <alignment horizontal="center" vertical="center"/>
    </xf>
    <xf numFmtId="164" fontId="0" fillId="0" borderId="17" xfId="0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164" fontId="27" fillId="0" borderId="0" xfId="0" applyFont="1" applyBorder="1" applyAlignment="1">
      <alignment horizontal="center" vertical="center"/>
    </xf>
    <xf numFmtId="164" fontId="28" fillId="0" borderId="0" xfId="0" applyFont="1" applyAlignment="1">
      <alignment vertical="center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left" vertical="center"/>
    </xf>
    <xf numFmtId="164" fontId="27" fillId="0" borderId="0" xfId="0" applyFont="1" applyAlignment="1">
      <alignment horizontal="center" vertical="center"/>
    </xf>
    <xf numFmtId="164" fontId="29" fillId="0" borderId="0" xfId="0" applyFont="1" applyBorder="1" applyAlignment="1">
      <alignment vertical="center"/>
    </xf>
    <xf numFmtId="164" fontId="30" fillId="0" borderId="0" xfId="0" applyFont="1" applyAlignment="1">
      <alignment vertical="center"/>
    </xf>
    <xf numFmtId="164" fontId="29" fillId="0" borderId="0" xfId="0" applyFont="1" applyAlignment="1">
      <alignment vertical="center"/>
    </xf>
    <xf numFmtId="164" fontId="31" fillId="0" borderId="0" xfId="0" applyFont="1" applyBorder="1" applyAlignment="1">
      <alignment horizontal="center" vertical="center"/>
    </xf>
    <xf numFmtId="164" fontId="0" fillId="0" borderId="0" xfId="0" applyAlignment="1">
      <alignment horizontal="left" vertical="center"/>
    </xf>
    <xf numFmtId="164" fontId="32" fillId="0" borderId="0" xfId="0" applyFont="1" applyBorder="1" applyAlignment="1">
      <alignment horizontal="center" vertical="center"/>
    </xf>
    <xf numFmtId="164" fontId="33" fillId="0" borderId="0" xfId="0" applyFont="1" applyAlignment="1">
      <alignment horizontal="left" vertical="center"/>
    </xf>
    <xf numFmtId="164" fontId="34" fillId="0" borderId="0" xfId="0" applyFont="1" applyAlignment="1">
      <alignment horizontal="center"/>
    </xf>
    <xf numFmtId="164" fontId="32" fillId="0" borderId="0" xfId="0" applyFont="1" applyAlignment="1">
      <alignment horizontal="right" vertical="center"/>
    </xf>
    <xf numFmtId="164" fontId="32" fillId="0" borderId="0" xfId="0" applyFont="1" applyAlignment="1">
      <alignment horizontal="left" vertical="center"/>
    </xf>
    <xf numFmtId="164" fontId="0" fillId="0" borderId="0" xfId="0" applyBorder="1" applyAlignment="1">
      <alignment horizontal="left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/>
    </xf>
    <xf numFmtId="164" fontId="35" fillId="0" borderId="0" xfId="0" applyFont="1" applyAlignment="1">
      <alignment horizontal="center" vertical="center"/>
    </xf>
    <xf numFmtId="164" fontId="35" fillId="0" borderId="0" xfId="0" applyFont="1" applyAlignment="1">
      <alignment horizontal="right" vertical="center"/>
    </xf>
    <xf numFmtId="166" fontId="0" fillId="0" borderId="0" xfId="0" applyNumberFormat="1" applyFont="1" applyFill="1" applyBorder="1" applyAlignment="1">
      <alignment horizontal="center" vertical="center"/>
    </xf>
    <xf numFmtId="164" fontId="36" fillId="0" borderId="0" xfId="0" applyFont="1" applyAlignment="1">
      <alignment horizontal="right" vertical="center"/>
    </xf>
    <xf numFmtId="164" fontId="36" fillId="0" borderId="0" xfId="0" applyFont="1" applyAlignment="1">
      <alignment horizontal="center" vertical="center"/>
    </xf>
    <xf numFmtId="164" fontId="36" fillId="0" borderId="0" xfId="0" applyFont="1" applyAlignment="1">
      <alignment horizontal="left" vertical="center"/>
    </xf>
    <xf numFmtId="164" fontId="27" fillId="7" borderId="0" xfId="0" applyFont="1" applyFill="1" applyBorder="1" applyAlignment="1">
      <alignment horizontal="center" vertical="center"/>
    </xf>
    <xf numFmtId="164" fontId="27" fillId="7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64" fontId="27" fillId="0" borderId="35" xfId="0" applyFont="1" applyFill="1" applyBorder="1" applyAlignment="1">
      <alignment horizontal="center"/>
    </xf>
    <xf numFmtId="164" fontId="27" fillId="0" borderId="0" xfId="0" applyFont="1" applyFill="1" applyBorder="1" applyAlignment="1">
      <alignment horizontal="center"/>
    </xf>
    <xf numFmtId="164" fontId="0" fillId="0" borderId="36" xfId="0" applyBorder="1" applyAlignment="1">
      <alignment horizontal="center" vertical="center"/>
    </xf>
    <xf numFmtId="164" fontId="0" fillId="6" borderId="37" xfId="0" applyFont="1" applyFill="1" applyBorder="1" applyAlignment="1">
      <alignment horizontal="center" vertical="center" textRotation="90" wrapText="1"/>
    </xf>
    <xf numFmtId="164" fontId="0" fillId="6" borderId="38" xfId="0" applyFont="1" applyFill="1" applyBorder="1" applyAlignment="1">
      <alignment horizontal="center" vertical="center" textRotation="90" wrapText="1"/>
    </xf>
    <xf numFmtId="164" fontId="0" fillId="6" borderId="39" xfId="0" applyFont="1" applyFill="1" applyBorder="1" applyAlignment="1">
      <alignment horizontal="center" vertical="center"/>
    </xf>
    <xf numFmtId="164" fontId="0" fillId="6" borderId="40" xfId="0" applyFont="1" applyFill="1" applyBorder="1" applyAlignment="1">
      <alignment horizontal="center" vertical="center"/>
    </xf>
    <xf numFmtId="164" fontId="37" fillId="0" borderId="0" xfId="0" applyFont="1" applyAlignment="1">
      <alignment horizontal="center" vertical="center"/>
    </xf>
    <xf numFmtId="164" fontId="0" fillId="6" borderId="41" xfId="0" applyFont="1" applyFill="1" applyBorder="1" applyAlignment="1">
      <alignment horizontal="center" vertical="center"/>
    </xf>
    <xf numFmtId="164" fontId="0" fillId="6" borderId="38" xfId="0" applyFont="1" applyFill="1" applyBorder="1" applyAlignment="1">
      <alignment horizontal="center" vertical="center"/>
    </xf>
    <xf numFmtId="164" fontId="0" fillId="7" borderId="42" xfId="0" applyFill="1" applyBorder="1" applyAlignment="1">
      <alignment horizontal="center" vertical="center"/>
    </xf>
    <xf numFmtId="164" fontId="0" fillId="6" borderId="37" xfId="0" applyFill="1" applyBorder="1" applyAlignment="1">
      <alignment horizontal="center" vertical="center"/>
    </xf>
    <xf numFmtId="164" fontId="0" fillId="6" borderId="38" xfId="0" applyFill="1" applyBorder="1" applyAlignment="1">
      <alignment horizontal="center" vertical="center"/>
    </xf>
    <xf numFmtId="164" fontId="0" fillId="6" borderId="39" xfId="0" applyFill="1" applyBorder="1" applyAlignment="1">
      <alignment horizontal="center" vertical="center"/>
    </xf>
    <xf numFmtId="164" fontId="27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center" vertical="center"/>
    </xf>
    <xf numFmtId="164" fontId="0" fillId="6" borderId="43" xfId="0" applyFill="1" applyBorder="1" applyAlignment="1">
      <alignment horizontal="center" vertical="center"/>
    </xf>
    <xf numFmtId="164" fontId="27" fillId="0" borderId="17" xfId="0" applyFont="1" applyBorder="1" applyAlignment="1">
      <alignment horizontal="center" vertical="center"/>
    </xf>
    <xf numFmtId="164" fontId="0" fillId="0" borderId="22" xfId="0" applyFont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27" fillId="7" borderId="17" xfId="0" applyFont="1" applyFill="1" applyBorder="1" applyAlignment="1">
      <alignment horizontal="center" vertical="center"/>
    </xf>
    <xf numFmtId="164" fontId="27" fillId="20" borderId="17" xfId="0" applyFont="1" applyFill="1" applyBorder="1" applyAlignment="1">
      <alignment horizontal="center" vertical="center"/>
    </xf>
    <xf numFmtId="164" fontId="27" fillId="0" borderId="22" xfId="0" applyFont="1" applyBorder="1" applyAlignment="1">
      <alignment horizontal="center" vertical="center"/>
    </xf>
    <xf numFmtId="164" fontId="27" fillId="0" borderId="30" xfId="0" applyFont="1" applyBorder="1" applyAlignment="1">
      <alignment horizontal="center" vertical="center"/>
    </xf>
    <xf numFmtId="164" fontId="0" fillId="6" borderId="17" xfId="0" applyFill="1" applyBorder="1" applyAlignment="1">
      <alignment horizontal="center" vertical="center"/>
    </xf>
    <xf numFmtId="164" fontId="0" fillId="6" borderId="22" xfId="0" applyFill="1" applyBorder="1" applyAlignment="1">
      <alignment horizontal="center" vertical="center"/>
    </xf>
    <xf numFmtId="164" fontId="0" fillId="6" borderId="30" xfId="0" applyFill="1" applyBorder="1" applyAlignment="1">
      <alignment horizontal="center" vertical="center"/>
    </xf>
    <xf numFmtId="167" fontId="0" fillId="6" borderId="19" xfId="0" applyNumberFormat="1" applyFill="1" applyBorder="1" applyAlignment="1">
      <alignment horizontal="center" vertical="center"/>
    </xf>
    <xf numFmtId="164" fontId="38" fillId="6" borderId="44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0" fillId="6" borderId="45" xfId="0" applyFill="1" applyBorder="1" applyAlignment="1">
      <alignment horizontal="center" vertical="center"/>
    </xf>
    <xf numFmtId="164" fontId="27" fillId="0" borderId="10" xfId="0" applyFont="1" applyBorder="1" applyAlignment="1">
      <alignment horizontal="center" vertical="center"/>
    </xf>
    <xf numFmtId="164" fontId="27" fillId="20" borderId="22" xfId="0" applyFont="1" applyFill="1" applyBorder="1" applyAlignment="1">
      <alignment horizontal="center" vertical="center"/>
    </xf>
    <xf numFmtId="164" fontId="0" fillId="6" borderId="46" xfId="0" applyFill="1" applyBorder="1" applyAlignment="1">
      <alignment horizontal="center" vertical="center"/>
    </xf>
    <xf numFmtId="164" fontId="27" fillId="0" borderId="47" xfId="0" applyFont="1" applyBorder="1" applyAlignment="1">
      <alignment horizontal="center" vertical="center"/>
    </xf>
    <xf numFmtId="164" fontId="0" fillId="0" borderId="47" xfId="0" applyFont="1" applyBorder="1" applyAlignment="1">
      <alignment horizontal="center" vertical="center"/>
    </xf>
    <xf numFmtId="164" fontId="27" fillId="7" borderId="48" xfId="0" applyFont="1" applyFill="1" applyBorder="1" applyAlignment="1">
      <alignment horizontal="center" vertical="center"/>
    </xf>
    <xf numFmtId="164" fontId="27" fillId="0" borderId="48" xfId="0" applyFont="1" applyBorder="1" applyAlignment="1">
      <alignment horizontal="center" vertical="center"/>
    </xf>
    <xf numFmtId="164" fontId="27" fillId="0" borderId="49" xfId="0" applyFont="1" applyBorder="1" applyAlignment="1">
      <alignment horizontal="center" vertical="center"/>
    </xf>
    <xf numFmtId="164" fontId="27" fillId="20" borderId="49" xfId="0" applyFont="1" applyFill="1" applyBorder="1" applyAlignment="1">
      <alignment horizontal="center" vertical="center"/>
    </xf>
    <xf numFmtId="164" fontId="0" fillId="6" borderId="48" xfId="0" applyFill="1" applyBorder="1" applyAlignment="1">
      <alignment horizontal="center" vertical="center"/>
    </xf>
    <xf numFmtId="164" fontId="0" fillId="6" borderId="50" xfId="0" applyFill="1" applyBorder="1" applyAlignment="1">
      <alignment horizontal="center" vertical="center"/>
    </xf>
    <xf numFmtId="164" fontId="0" fillId="6" borderId="49" xfId="0" applyFill="1" applyBorder="1" applyAlignment="1">
      <alignment horizontal="center" vertical="center"/>
    </xf>
    <xf numFmtId="167" fontId="0" fillId="6" borderId="51" xfId="0" applyNumberFormat="1" applyFill="1" applyBorder="1" applyAlignment="1">
      <alignment horizontal="center" vertical="center"/>
    </xf>
    <xf numFmtId="164" fontId="38" fillId="6" borderId="52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left" vertical="center"/>
    </xf>
    <xf numFmtId="164" fontId="0" fillId="0" borderId="35" xfId="0" applyBorder="1" applyAlignment="1">
      <alignment horizontal="center" vertical="center"/>
    </xf>
    <xf numFmtId="164" fontId="0" fillId="6" borderId="41" xfId="0" applyFill="1" applyBorder="1" applyAlignment="1">
      <alignment horizontal="center" vertical="center"/>
    </xf>
    <xf numFmtId="164" fontId="0" fillId="6" borderId="53" xfId="0" applyFill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/>
    </xf>
    <xf numFmtId="164" fontId="27" fillId="7" borderId="33" xfId="0" applyFont="1" applyFill="1" applyBorder="1" applyAlignment="1">
      <alignment horizontal="center" vertical="center"/>
    </xf>
    <xf numFmtId="164" fontId="0" fillId="6" borderId="54" xfId="0" applyFill="1" applyBorder="1" applyAlignment="1">
      <alignment horizontal="center" vertical="center"/>
    </xf>
    <xf numFmtId="164" fontId="0" fillId="6" borderId="55" xfId="0" applyFill="1" applyBorder="1" applyAlignment="1">
      <alignment horizontal="center" vertical="center"/>
    </xf>
    <xf numFmtId="167" fontId="0" fillId="6" borderId="39" xfId="0" applyNumberFormat="1" applyFill="1" applyBorder="1" applyAlignment="1">
      <alignment horizontal="center" vertical="center"/>
    </xf>
    <xf numFmtId="164" fontId="38" fillId="6" borderId="40" xfId="0" applyFont="1" applyFill="1" applyBorder="1" applyAlignment="1">
      <alignment horizontal="center" vertical="center"/>
    </xf>
    <xf numFmtId="164" fontId="0" fillId="0" borderId="56" xfId="0" applyBorder="1" applyAlignment="1">
      <alignment horizontal="center" vertical="center"/>
    </xf>
    <xf numFmtId="164" fontId="0" fillId="0" borderId="0" xfId="0" applyFont="1" applyFill="1" applyBorder="1" applyAlignment="1">
      <alignment horizontal="left" vertical="center"/>
    </xf>
    <xf numFmtId="164" fontId="27" fillId="0" borderId="0" xfId="0" applyFont="1" applyFill="1" applyBorder="1" applyAlignment="1">
      <alignment horizontal="center" vertical="center"/>
    </xf>
    <xf numFmtId="164" fontId="27" fillId="0" borderId="0" xfId="0" applyFont="1" applyFill="1" applyBorder="1" applyAlignment="1">
      <alignment horizontal="left" vertical="center"/>
    </xf>
    <xf numFmtId="164" fontId="0" fillId="0" borderId="0" xfId="0" applyAlignment="1">
      <alignment horizontal="center" vertical="center" wrapText="1"/>
    </xf>
    <xf numFmtId="164" fontId="0" fillId="0" borderId="28" xfId="0" applyFont="1" applyBorder="1" applyAlignment="1">
      <alignment horizontal="center" vertical="center"/>
    </xf>
    <xf numFmtId="164" fontId="0" fillId="0" borderId="57" xfId="0" applyBorder="1" applyAlignment="1">
      <alignment horizontal="center" vertical="center"/>
    </xf>
    <xf numFmtId="164" fontId="0" fillId="6" borderId="10" xfId="0" applyFill="1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58" xfId="0" applyBorder="1" applyAlignment="1">
      <alignment horizontal="center" vertical="center"/>
    </xf>
    <xf numFmtId="164" fontId="0" fillId="7" borderId="10" xfId="0" applyFill="1" applyBorder="1" applyAlignment="1">
      <alignment horizontal="center" vertical="center"/>
    </xf>
    <xf numFmtId="164" fontId="40" fillId="0" borderId="0" xfId="0" applyFont="1" applyBorder="1" applyAlignment="1">
      <alignment horizontal="center"/>
    </xf>
    <xf numFmtId="164" fontId="0" fillId="0" borderId="59" xfId="0" applyBorder="1" applyAlignment="1">
      <alignment horizontal="center" vertical="center"/>
    </xf>
    <xf numFmtId="164" fontId="41" fillId="0" borderId="0" xfId="0" applyFont="1" applyBorder="1" applyAlignment="1">
      <alignment horizontal="center" vertical="center"/>
    </xf>
    <xf numFmtId="164" fontId="0" fillId="0" borderId="28" xfId="0" applyFont="1" applyBorder="1" applyAlignment="1">
      <alignment horizontal="center"/>
    </xf>
    <xf numFmtId="164" fontId="0" fillId="0" borderId="60" xfId="0" applyBorder="1" applyAlignment="1">
      <alignment horizontal="center" vertical="center"/>
    </xf>
    <xf numFmtId="164" fontId="0" fillId="0" borderId="61" xfId="0" applyBorder="1" applyAlignment="1">
      <alignment horizontal="center" vertical="center"/>
    </xf>
    <xf numFmtId="164" fontId="0" fillId="0" borderId="18" xfId="0" applyFont="1" applyBorder="1" applyAlignment="1">
      <alignment horizontal="center"/>
    </xf>
    <xf numFmtId="164" fontId="0" fillId="0" borderId="62" xfId="0" applyBorder="1" applyAlignment="1">
      <alignment horizontal="center" vertical="center"/>
    </xf>
    <xf numFmtId="164" fontId="42" fillId="0" borderId="0" xfId="0" applyFont="1" applyBorder="1" applyAlignment="1">
      <alignment horizontal="center"/>
    </xf>
    <xf numFmtId="164" fontId="0" fillId="22" borderId="10" xfId="0" applyFill="1" applyBorder="1" applyAlignment="1">
      <alignment horizontal="center" vertical="center"/>
    </xf>
    <xf numFmtId="164" fontId="43" fillId="0" borderId="0" xfId="0" applyFont="1" applyBorder="1" applyAlignment="1">
      <alignment horizontal="center"/>
    </xf>
    <xf numFmtId="164" fontId="0" fillId="0" borderId="63" xfId="0" applyBorder="1" applyAlignment="1">
      <alignment horizontal="center" vertical="center"/>
    </xf>
    <xf numFmtId="164" fontId="35" fillId="0" borderId="60" xfId="0" applyFont="1" applyBorder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0" fillId="0" borderId="28" xfId="0" applyBorder="1" applyAlignment="1">
      <alignment horizontal="center" vertical="center"/>
    </xf>
    <xf numFmtId="164" fontId="20" fillId="0" borderId="64" xfId="0" applyFont="1" applyBorder="1" applyAlignment="1">
      <alignment horizontal="center" vertical="center"/>
    </xf>
    <xf numFmtId="164" fontId="20" fillId="0" borderId="65" xfId="0" applyFont="1" applyBorder="1" applyAlignment="1">
      <alignment horizontal="center" vertical="center"/>
    </xf>
    <xf numFmtId="164" fontId="20" fillId="0" borderId="66" xfId="0" applyFont="1" applyBorder="1" applyAlignment="1">
      <alignment horizontal="center" vertical="center"/>
    </xf>
    <xf numFmtId="164" fontId="44" fillId="0" borderId="0" xfId="0" applyFont="1" applyAlignment="1">
      <alignment horizontal="center"/>
    </xf>
    <xf numFmtId="168" fontId="44" fillId="0" borderId="0" xfId="0" applyNumberFormat="1" applyFont="1" applyAlignment="1">
      <alignment horizontal="center"/>
    </xf>
    <xf numFmtId="168" fontId="44" fillId="0" borderId="0" xfId="0" applyNumberFormat="1" applyFont="1" applyAlignment="1">
      <alignment horizontal="left" vertical="center"/>
    </xf>
    <xf numFmtId="164" fontId="0" fillId="0" borderId="0" xfId="0" applyFont="1" applyFill="1" applyBorder="1" applyAlignment="1">
      <alignment/>
    </xf>
    <xf numFmtId="164" fontId="45" fillId="0" borderId="0" xfId="0" applyFont="1" applyFill="1" applyBorder="1" applyAlignment="1">
      <alignment horizontal="right" vertical="center"/>
    </xf>
    <xf numFmtId="164" fontId="45" fillId="0" borderId="0" xfId="0" applyFont="1" applyFill="1" applyBorder="1" applyAlignment="1">
      <alignment horizontal="left" vertical="center"/>
    </xf>
    <xf numFmtId="164" fontId="46" fillId="0" borderId="0" xfId="0" applyFont="1" applyFill="1" applyBorder="1" applyAlignment="1">
      <alignment horizontal="left" vertical="center"/>
    </xf>
    <xf numFmtId="164" fontId="45" fillId="0" borderId="0" xfId="0" applyFont="1" applyFill="1" applyBorder="1" applyAlignment="1">
      <alignment horizontal="center"/>
    </xf>
    <xf numFmtId="164" fontId="41" fillId="0" borderId="0" xfId="0" applyFont="1" applyFill="1" applyBorder="1" applyAlignment="1">
      <alignment horizontal="center" vertical="center"/>
    </xf>
    <xf numFmtId="164" fontId="41" fillId="0" borderId="0" xfId="0" applyFont="1" applyFill="1" applyBorder="1" applyAlignment="1">
      <alignment horizontal="right" vertical="center"/>
    </xf>
    <xf numFmtId="164" fontId="41" fillId="0" borderId="0" xfId="0" applyFont="1" applyFill="1" applyBorder="1" applyAlignment="1">
      <alignment horizontal="left" vertical="center"/>
    </xf>
    <xf numFmtId="164" fontId="0" fillId="0" borderId="0" xfId="0" applyFont="1" applyFill="1" applyBorder="1" applyAlignment="1">
      <alignment horizontal="center" vertical="center" textRotation="90" wrapText="1"/>
    </xf>
    <xf numFmtId="167" fontId="0" fillId="0" borderId="0" xfId="0" applyNumberFormat="1" applyFont="1" applyFill="1" applyBorder="1" applyAlignment="1">
      <alignment horizontal="center" vertical="center"/>
    </xf>
    <xf numFmtId="164" fontId="47" fillId="0" borderId="0" xfId="0" applyFont="1" applyFill="1" applyBorder="1" applyAlignment="1">
      <alignment horizontal="center" vertical="center"/>
    </xf>
    <xf numFmtId="165" fontId="47" fillId="0" borderId="0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/>
    </xf>
    <xf numFmtId="164" fontId="41" fillId="0" borderId="0" xfId="0" applyFont="1" applyFill="1" applyBorder="1" applyAlignment="1">
      <alignment horizontal="center"/>
    </xf>
    <xf numFmtId="168" fontId="41" fillId="0" borderId="0" xfId="0" applyNumberFormat="1" applyFont="1" applyFill="1" applyBorder="1" applyAlignment="1">
      <alignment horizontal="center"/>
    </xf>
    <xf numFmtId="168" fontId="41" fillId="0" borderId="0" xfId="0" applyNumberFormat="1" applyFont="1" applyFill="1" applyBorder="1" applyAlignment="1">
      <alignment horizontal="left" vertical="center"/>
    </xf>
    <xf numFmtId="164" fontId="42" fillId="0" borderId="0" xfId="0" applyFont="1" applyAlignment="1">
      <alignment horizontal="center" vertical="center"/>
    </xf>
    <xf numFmtId="164" fontId="42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center" vertical="center"/>
    </xf>
    <xf numFmtId="164" fontId="49" fillId="0" borderId="0" xfId="0" applyFont="1" applyBorder="1" applyAlignment="1">
      <alignment horizontal="right" vertical="center"/>
    </xf>
    <xf numFmtId="164" fontId="49" fillId="0" borderId="0" xfId="0" applyFont="1" applyAlignment="1">
      <alignment horizontal="right" vertical="center"/>
    </xf>
    <xf numFmtId="164" fontId="49" fillId="0" borderId="0" xfId="0" applyFont="1" applyAlignment="1">
      <alignment horizontal="left" vertical="center"/>
    </xf>
    <xf numFmtId="164" fontId="49" fillId="0" borderId="0" xfId="0" applyFont="1" applyAlignment="1">
      <alignment horizontal="center" vertical="center"/>
    </xf>
    <xf numFmtId="164" fontId="40" fillId="0" borderId="0" xfId="0" applyFont="1" applyAlignment="1">
      <alignment horizontal="center" vertical="center"/>
    </xf>
    <xf numFmtId="164" fontId="50" fillId="0" borderId="0" xfId="0" applyFont="1" applyAlignment="1">
      <alignment horizontal="center" vertical="center"/>
    </xf>
    <xf numFmtId="164" fontId="51" fillId="0" borderId="18" xfId="0" applyFont="1" applyFill="1" applyBorder="1" applyAlignment="1">
      <alignment horizontal="center" vertical="center"/>
    </xf>
    <xf numFmtId="164" fontId="42" fillId="0" borderId="67" xfId="0" applyFont="1" applyBorder="1" applyAlignment="1">
      <alignment horizontal="center" vertical="center"/>
    </xf>
    <xf numFmtId="164" fontId="42" fillId="4" borderId="10" xfId="0" applyFont="1" applyFill="1" applyBorder="1" applyAlignment="1">
      <alignment horizontal="center" vertical="center"/>
    </xf>
    <xf numFmtId="164" fontId="42" fillId="0" borderId="10" xfId="0" applyFont="1" applyBorder="1" applyAlignment="1">
      <alignment horizontal="center" vertical="center"/>
    </xf>
    <xf numFmtId="164" fontId="42" fillId="0" borderId="68" xfId="0" applyFont="1" applyBorder="1" applyAlignment="1">
      <alignment horizontal="center" vertical="center"/>
    </xf>
    <xf numFmtId="164" fontId="51" fillId="0" borderId="0" xfId="0" applyFont="1" applyAlignment="1">
      <alignment horizontal="center" vertical="center"/>
    </xf>
    <xf numFmtId="164" fontId="42" fillId="22" borderId="10" xfId="0" applyFont="1" applyFill="1" applyBorder="1" applyAlignment="1">
      <alignment horizontal="center"/>
    </xf>
    <xf numFmtId="164" fontId="42" fillId="0" borderId="18" xfId="0" applyFont="1" applyBorder="1" applyAlignment="1">
      <alignment horizontal="center" vertical="center"/>
    </xf>
    <xf numFmtId="164" fontId="42" fillId="7" borderId="10" xfId="0" applyNumberFormat="1" applyFont="1" applyFill="1" applyBorder="1" applyAlignment="1">
      <alignment horizontal="center" vertical="center"/>
    </xf>
    <xf numFmtId="164" fontId="42" fillId="0" borderId="60" xfId="0" applyFont="1" applyBorder="1" applyAlignment="1">
      <alignment horizontal="center" vertical="center"/>
    </xf>
    <xf numFmtId="164" fontId="42" fillId="0" borderId="69" xfId="0" applyFont="1" applyBorder="1" applyAlignment="1">
      <alignment horizontal="center" vertical="center"/>
    </xf>
    <xf numFmtId="164" fontId="42" fillId="20" borderId="10" xfId="0" applyFont="1" applyFill="1" applyBorder="1" applyAlignment="1">
      <alignment horizontal="center" vertical="center"/>
    </xf>
    <xf numFmtId="164" fontId="42" fillId="0" borderId="70" xfId="0" applyFont="1" applyBorder="1" applyAlignment="1">
      <alignment horizontal="center" vertical="center"/>
    </xf>
    <xf numFmtId="164" fontId="42" fillId="0" borderId="62" xfId="0" applyFont="1" applyBorder="1" applyAlignment="1">
      <alignment horizontal="center" vertical="center"/>
    </xf>
    <xf numFmtId="164" fontId="52" fillId="0" borderId="0" xfId="0" applyFont="1" applyAlignment="1">
      <alignment horizontal="center" vertical="center"/>
    </xf>
    <xf numFmtId="164" fontId="42" fillId="7" borderId="10" xfId="0" applyFont="1" applyFill="1" applyBorder="1" applyAlignment="1">
      <alignment horizontal="center"/>
    </xf>
    <xf numFmtId="164" fontId="42" fillId="4" borderId="10" xfId="0" applyNumberFormat="1" applyFont="1" applyFill="1" applyBorder="1" applyAlignment="1">
      <alignment horizontal="center" vertical="center"/>
    </xf>
    <xf numFmtId="164" fontId="42" fillId="0" borderId="0" xfId="0" applyFont="1" applyFill="1" applyAlignment="1">
      <alignment horizontal="center" vertical="center"/>
    </xf>
    <xf numFmtId="164" fontId="42" fillId="4" borderId="10" xfId="0" applyFont="1" applyFill="1" applyBorder="1" applyAlignment="1">
      <alignment horizontal="center"/>
    </xf>
    <xf numFmtId="164" fontId="42" fillId="0" borderId="0" xfId="0" applyFont="1" applyFill="1" applyBorder="1" applyAlignment="1">
      <alignment horizontal="center" vertical="center"/>
    </xf>
    <xf numFmtId="164" fontId="42" fillId="0" borderId="71" xfId="0" applyFont="1" applyBorder="1" applyAlignment="1">
      <alignment horizontal="center" vertical="center"/>
    </xf>
    <xf numFmtId="164" fontId="0" fillId="0" borderId="72" xfId="0" applyFont="1" applyBorder="1" applyAlignment="1">
      <alignment horizontal="center" vertical="center"/>
    </xf>
    <xf numFmtId="164" fontId="42" fillId="0" borderId="73" xfId="0" applyFont="1" applyBorder="1" applyAlignment="1">
      <alignment horizontal="center" vertical="center"/>
    </xf>
    <xf numFmtId="164" fontId="42" fillId="0" borderId="74" xfId="0" applyFont="1" applyFill="1" applyBorder="1" applyAlignment="1">
      <alignment horizontal="center" vertical="center"/>
    </xf>
    <xf numFmtId="164" fontId="49" fillId="0" borderId="74" xfId="0" applyNumberFormat="1" applyFont="1" applyFill="1" applyBorder="1" applyAlignment="1">
      <alignment horizontal="center" vertical="center"/>
    </xf>
    <xf numFmtId="164" fontId="42" fillId="0" borderId="75" xfId="0" applyFont="1" applyFill="1" applyBorder="1" applyAlignment="1">
      <alignment horizontal="center" vertical="center"/>
    </xf>
    <xf numFmtId="164" fontId="21" fillId="6" borderId="12" xfId="0" applyFont="1" applyFill="1" applyBorder="1" applyAlignment="1">
      <alignment horizontal="center" vertical="center"/>
    </xf>
    <xf numFmtId="164" fontId="20" fillId="0" borderId="76" xfId="0" applyFont="1" applyBorder="1" applyAlignment="1">
      <alignment horizontal="center" vertical="center"/>
    </xf>
    <xf numFmtId="164" fontId="53" fillId="0" borderId="0" xfId="0" applyFont="1" applyBorder="1" applyAlignment="1">
      <alignment horizontal="center" vertical="center"/>
    </xf>
    <xf numFmtId="164" fontId="42" fillId="0" borderId="77" xfId="0" applyFont="1" applyBorder="1" applyAlignment="1">
      <alignment horizontal="center" vertical="center"/>
    </xf>
    <xf numFmtId="164" fontId="42" fillId="0" borderId="78" xfId="0" applyFont="1" applyFill="1" applyBorder="1" applyAlignment="1">
      <alignment horizontal="center" vertical="center"/>
    </xf>
    <xf numFmtId="164" fontId="49" fillId="0" borderId="28" xfId="0" applyNumberFormat="1" applyFont="1" applyFill="1" applyBorder="1" applyAlignment="1">
      <alignment horizontal="right" vertical="center"/>
    </xf>
    <xf numFmtId="164" fontId="49" fillId="0" borderId="0" xfId="0" applyNumberFormat="1" applyFont="1" applyFill="1" applyBorder="1" applyAlignment="1">
      <alignment horizontal="right" vertical="center"/>
    </xf>
    <xf numFmtId="164" fontId="49" fillId="0" borderId="0" xfId="0" applyNumberFormat="1" applyFont="1" applyFill="1" applyBorder="1" applyAlignment="1">
      <alignment horizontal="left" vertical="center"/>
    </xf>
    <xf numFmtId="164" fontId="49" fillId="6" borderId="77" xfId="0" applyFont="1" applyFill="1" applyBorder="1" applyAlignment="1">
      <alignment horizontal="center" vertical="center"/>
    </xf>
    <xf numFmtId="164" fontId="54" fillId="6" borderId="0" xfId="0" applyFont="1" applyFill="1" applyBorder="1" applyAlignment="1">
      <alignment horizontal="center" vertical="center"/>
    </xf>
    <xf numFmtId="164" fontId="42" fillId="6" borderId="0" xfId="0" applyFont="1" applyFill="1" applyBorder="1" applyAlignment="1">
      <alignment horizontal="center" vertical="center"/>
    </xf>
    <xf numFmtId="164" fontId="42" fillId="6" borderId="78" xfId="0" applyFont="1" applyFill="1" applyBorder="1" applyAlignment="1">
      <alignment horizontal="center" vertical="center"/>
    </xf>
    <xf numFmtId="164" fontId="55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42" fillId="0" borderId="10" xfId="0" applyFont="1" applyFill="1" applyBorder="1" applyAlignment="1">
      <alignment horizontal="center" vertical="center"/>
    </xf>
    <xf numFmtId="164" fontId="42" fillId="0" borderId="79" xfId="0" applyFont="1" applyFill="1" applyBorder="1" applyAlignment="1">
      <alignment horizontal="center" vertical="center"/>
    </xf>
    <xf numFmtId="164" fontId="42" fillId="6" borderId="77" xfId="0" applyFont="1" applyFill="1" applyBorder="1" applyAlignment="1">
      <alignment horizontal="center" vertical="center"/>
    </xf>
    <xf numFmtId="164" fontId="56" fillId="0" borderId="0" xfId="0" applyFont="1" applyBorder="1" applyAlignment="1">
      <alignment horizontal="center" vertical="center"/>
    </xf>
    <xf numFmtId="164" fontId="57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/>
    </xf>
    <xf numFmtId="164" fontId="42" fillId="0" borderId="18" xfId="0" applyFont="1" applyFill="1" applyBorder="1" applyAlignment="1">
      <alignment horizontal="center" vertical="center"/>
    </xf>
    <xf numFmtId="164" fontId="42" fillId="22" borderId="10" xfId="0" applyNumberFormat="1" applyFont="1" applyFill="1" applyBorder="1" applyAlignment="1">
      <alignment horizontal="center" vertical="center"/>
    </xf>
    <xf numFmtId="164" fontId="42" fillId="6" borderId="10" xfId="0" applyFont="1" applyFill="1" applyBorder="1" applyAlignment="1">
      <alignment horizontal="center" vertical="center"/>
    </xf>
    <xf numFmtId="164" fontId="58" fillId="0" borderId="0" xfId="0" applyFont="1" applyAlignment="1">
      <alignment horizontal="center" vertical="center"/>
    </xf>
    <xf numFmtId="164" fontId="42" fillId="7" borderId="10" xfId="0" applyFont="1" applyFill="1" applyBorder="1" applyAlignment="1">
      <alignment horizontal="center" vertical="center"/>
    </xf>
    <xf numFmtId="164" fontId="42" fillId="0" borderId="80" xfId="0" applyFont="1" applyFill="1" applyBorder="1" applyAlignment="1">
      <alignment horizontal="center" vertical="center"/>
    </xf>
    <xf numFmtId="164" fontId="42" fillId="6" borderId="62" xfId="0" applyFont="1" applyFill="1" applyBorder="1" applyAlignment="1">
      <alignment horizontal="center" vertical="center"/>
    </xf>
    <xf numFmtId="164" fontId="49" fillId="6" borderId="0" xfId="0" applyFont="1" applyFill="1" applyBorder="1" applyAlignment="1">
      <alignment horizontal="right" vertical="center"/>
    </xf>
    <xf numFmtId="164" fontId="49" fillId="6" borderId="0" xfId="0" applyFont="1" applyFill="1" applyBorder="1" applyAlignment="1">
      <alignment horizontal="left" vertical="center"/>
    </xf>
    <xf numFmtId="164" fontId="42" fillId="6" borderId="60" xfId="0" applyFont="1" applyFill="1" applyBorder="1" applyAlignment="1">
      <alignment horizontal="center" vertical="center"/>
    </xf>
    <xf numFmtId="164" fontId="40" fillId="6" borderId="0" xfId="0" applyFont="1" applyFill="1" applyBorder="1" applyAlignment="1">
      <alignment horizontal="center" vertical="center"/>
    </xf>
    <xf numFmtId="164" fontId="58" fillId="0" borderId="0" xfId="0" applyFont="1" applyBorder="1" applyAlignment="1">
      <alignment horizontal="center" vertical="center"/>
    </xf>
    <xf numFmtId="164" fontId="42" fillId="0" borderId="0" xfId="0" applyFont="1" applyFill="1" applyBorder="1" applyAlignment="1">
      <alignment horizontal="center" vertical="center" wrapText="1"/>
    </xf>
    <xf numFmtId="164" fontId="42" fillId="0" borderId="78" xfId="0" applyFont="1" applyFill="1" applyBorder="1" applyAlignment="1">
      <alignment horizontal="center" vertical="center" wrapText="1"/>
    </xf>
    <xf numFmtId="164" fontId="42" fillId="6" borderId="77" xfId="0" applyFont="1" applyFill="1" applyBorder="1" applyAlignment="1">
      <alignment horizontal="center" vertical="center" wrapText="1"/>
    </xf>
    <xf numFmtId="164" fontId="54" fillId="0" borderId="0" xfId="0" applyFont="1" applyFill="1" applyBorder="1" applyAlignment="1">
      <alignment horizontal="center" vertical="center"/>
    </xf>
    <xf numFmtId="164" fontId="59" fillId="0" borderId="0" xfId="0" applyFont="1" applyBorder="1" applyAlignment="1">
      <alignment horizontal="center" vertical="center"/>
    </xf>
    <xf numFmtId="164" fontId="42" fillId="0" borderId="81" xfId="0" applyFont="1" applyBorder="1" applyAlignment="1">
      <alignment horizontal="center" vertical="center"/>
    </xf>
    <xf numFmtId="164" fontId="54" fillId="0" borderId="28" xfId="0" applyFont="1" applyFill="1" applyBorder="1" applyAlignment="1">
      <alignment horizontal="center" vertical="center"/>
    </xf>
    <xf numFmtId="164" fontId="0" fillId="0" borderId="28" xfId="0" applyFont="1" applyFill="1" applyBorder="1" applyAlignment="1">
      <alignment horizontal="center" vertical="center" wrapText="1"/>
    </xf>
    <xf numFmtId="164" fontId="42" fillId="0" borderId="28" xfId="0" applyFont="1" applyFill="1" applyBorder="1" applyAlignment="1">
      <alignment horizontal="center" vertical="center" wrapText="1"/>
    </xf>
    <xf numFmtId="164" fontId="42" fillId="0" borderId="32" xfId="0" applyFont="1" applyFill="1" applyBorder="1" applyAlignment="1">
      <alignment horizontal="center" vertical="center" wrapText="1"/>
    </xf>
    <xf numFmtId="164" fontId="42" fillId="6" borderId="81" xfId="0" applyFont="1" applyFill="1" applyBorder="1" applyAlignment="1">
      <alignment horizontal="center" vertical="center" wrapText="1"/>
    </xf>
    <xf numFmtId="164" fontId="42" fillId="6" borderId="28" xfId="0" applyFont="1" applyFill="1" applyBorder="1" applyAlignment="1">
      <alignment horizontal="center" vertical="center"/>
    </xf>
    <xf numFmtId="164" fontId="49" fillId="6" borderId="28" xfId="0" applyFont="1" applyFill="1" applyBorder="1" applyAlignment="1">
      <alignment horizontal="center" vertical="center"/>
    </xf>
    <xf numFmtId="164" fontId="42" fillId="6" borderId="32" xfId="0" applyFont="1" applyFill="1" applyBorder="1" applyAlignment="1">
      <alignment horizontal="center" vertical="center"/>
    </xf>
    <xf numFmtId="164" fontId="60" fillId="0" borderId="0" xfId="0" applyFont="1" applyFill="1" applyBorder="1" applyAlignment="1">
      <alignment horizontal="center" vertical="center"/>
    </xf>
    <xf numFmtId="164" fontId="42" fillId="0" borderId="67" xfId="0" applyFont="1" applyFill="1" applyBorder="1" applyAlignment="1">
      <alignment horizontal="center" vertical="center"/>
    </xf>
    <xf numFmtId="164" fontId="42" fillId="0" borderId="68" xfId="0" applyFont="1" applyFill="1" applyBorder="1" applyAlignment="1">
      <alignment horizontal="center" vertical="center"/>
    </xf>
    <xf numFmtId="164" fontId="40" fillId="0" borderId="0" xfId="0" applyFont="1" applyFill="1" applyBorder="1" applyAlignment="1">
      <alignment horizontal="center" vertical="center" wrapText="1"/>
    </xf>
    <xf numFmtId="164" fontId="42" fillId="8" borderId="10" xfId="0" applyNumberFormat="1" applyFont="1" applyFill="1" applyBorder="1" applyAlignment="1">
      <alignment horizontal="center" vertical="center"/>
    </xf>
    <xf numFmtId="164" fontId="42" fillId="0" borderId="0" xfId="0" applyFont="1" applyFill="1" applyBorder="1" applyAlignment="1">
      <alignment horizontal="left" vertical="center" wrapText="1"/>
    </xf>
    <xf numFmtId="164" fontId="40" fillId="0" borderId="0" xfId="0" applyFont="1" applyFill="1" applyBorder="1" applyAlignment="1">
      <alignment horizontal="center" vertical="center"/>
    </xf>
    <xf numFmtId="164" fontId="42" fillId="0" borderId="69" xfId="0" applyFont="1" applyFill="1" applyBorder="1" applyAlignment="1">
      <alignment horizontal="center" vertical="center"/>
    </xf>
    <xf numFmtId="164" fontId="42" fillId="0" borderId="70" xfId="0" applyFont="1" applyFill="1" applyBorder="1" applyAlignment="1">
      <alignment horizontal="center" vertical="center"/>
    </xf>
    <xf numFmtId="164" fontId="51" fillId="0" borderId="18" xfId="0" applyFont="1" applyBorder="1" applyAlignment="1">
      <alignment horizontal="center" vertical="center"/>
    </xf>
    <xf numFmtId="164" fontId="42" fillId="0" borderId="0" xfId="0" applyFont="1" applyAlignment="1">
      <alignment horizontal="left" vertical="center"/>
    </xf>
    <xf numFmtId="164" fontId="61" fillId="0" borderId="0" xfId="0" applyFont="1" applyBorder="1" applyAlignment="1">
      <alignment horizontal="right" vertical="center"/>
    </xf>
    <xf numFmtId="164" fontId="61" fillId="0" borderId="0" xfId="0" applyFont="1" applyAlignment="1">
      <alignment horizontal="right" vertical="center"/>
    </xf>
    <xf numFmtId="164" fontId="61" fillId="0" borderId="0" xfId="0" applyFont="1" applyBorder="1" applyAlignment="1">
      <alignment horizontal="left" vertical="center"/>
    </xf>
    <xf numFmtId="164" fontId="61" fillId="0" borderId="0" xfId="0" applyFont="1" applyBorder="1" applyAlignment="1">
      <alignment horizontal="center" vertical="center"/>
    </xf>
    <xf numFmtId="164" fontId="59" fillId="0" borderId="0" xfId="0" applyFont="1" applyAlignment="1">
      <alignment horizontal="left" vertical="center"/>
    </xf>
    <xf numFmtId="164" fontId="62" fillId="0" borderId="0" xfId="0" applyFont="1" applyAlignment="1">
      <alignment horizontal="left" vertical="center"/>
    </xf>
    <xf numFmtId="164" fontId="34" fillId="0" borderId="0" xfId="0" applyFont="1" applyAlignment="1">
      <alignment horizontal="right" vertical="center"/>
    </xf>
    <xf numFmtId="164" fontId="42" fillId="0" borderId="0" xfId="0" applyFont="1" applyFill="1" applyBorder="1" applyAlignment="1">
      <alignment horizontal="left" vertical="center"/>
    </xf>
    <xf numFmtId="164" fontId="27" fillId="7" borderId="35" xfId="0" applyFont="1" applyFill="1" applyBorder="1" applyAlignment="1">
      <alignment horizontal="center" vertical="center"/>
    </xf>
    <xf numFmtId="164" fontId="0" fillId="0" borderId="82" xfId="0" applyBorder="1" applyAlignment="1">
      <alignment horizontal="center" vertical="center"/>
    </xf>
    <xf numFmtId="164" fontId="3" fillId="0" borderId="28" xfId="0" applyFont="1" applyFill="1" applyBorder="1" applyAlignment="1">
      <alignment horizontal="center"/>
    </xf>
    <xf numFmtId="164" fontId="0" fillId="0" borderId="83" xfId="0" applyBorder="1" applyAlignment="1">
      <alignment horizontal="center" vertical="center"/>
    </xf>
    <xf numFmtId="164" fontId="42" fillId="0" borderId="28" xfId="0" applyFont="1" applyBorder="1" applyAlignment="1">
      <alignment horizontal="center" vertical="center"/>
    </xf>
    <xf numFmtId="164" fontId="0" fillId="0" borderId="84" xfId="0" applyBorder="1" applyAlignment="1">
      <alignment horizontal="center" vertical="center"/>
    </xf>
    <xf numFmtId="164" fontId="36" fillId="0" borderId="0" xfId="0" applyFont="1" applyBorder="1" applyAlignment="1">
      <alignment horizontal="center" vertical="center"/>
    </xf>
    <xf numFmtId="164" fontId="36" fillId="0" borderId="0" xfId="0" applyFont="1" applyBorder="1" applyAlignment="1">
      <alignment horizontal="left" vertical="center"/>
    </xf>
    <xf numFmtId="164" fontId="0" fillId="0" borderId="28" xfId="0" applyFont="1" applyBorder="1" applyAlignment="1">
      <alignment horizontal="right" vertical="center"/>
    </xf>
    <xf numFmtId="164" fontId="0" fillId="0" borderId="28" xfId="0" applyFont="1" applyFill="1" applyBorder="1" applyAlignment="1">
      <alignment horizontal="center" vertical="center"/>
    </xf>
    <xf numFmtId="164" fontId="0" fillId="0" borderId="85" xfId="0" applyBorder="1" applyAlignment="1">
      <alignment horizontal="center" vertical="center"/>
    </xf>
    <xf numFmtId="164" fontId="0" fillId="5" borderId="10" xfId="0" applyFill="1" applyBorder="1" applyAlignment="1">
      <alignment horizontal="center" vertical="center"/>
    </xf>
    <xf numFmtId="164" fontId="27" fillId="6" borderId="10" xfId="0" applyFont="1" applyFill="1" applyBorder="1" applyAlignment="1">
      <alignment horizontal="center" vertical="center"/>
    </xf>
    <xf numFmtId="164" fontId="27" fillId="0" borderId="10" xfId="0" applyFont="1" applyFill="1" applyBorder="1" applyAlignment="1">
      <alignment horizontal="center" vertical="center"/>
    </xf>
    <xf numFmtId="164" fontId="18" fillId="0" borderId="81" xfId="0" applyFont="1" applyFill="1" applyBorder="1" applyAlignment="1">
      <alignment horizontal="left" vertical="center"/>
    </xf>
    <xf numFmtId="164" fontId="27" fillId="0" borderId="85" xfId="0" applyFont="1" applyBorder="1" applyAlignment="1">
      <alignment horizontal="center" vertical="center"/>
    </xf>
    <xf numFmtId="164" fontId="42" fillId="6" borderId="86" xfId="0" applyFont="1" applyFill="1" applyBorder="1" applyAlignment="1">
      <alignment horizontal="center" vertical="center"/>
    </xf>
    <xf numFmtId="164" fontId="42" fillId="0" borderId="87" xfId="0" applyFont="1" applyBorder="1" applyAlignment="1">
      <alignment horizontal="center" vertical="center"/>
    </xf>
    <xf numFmtId="164" fontId="42" fillId="0" borderId="88" xfId="0" applyFont="1" applyBorder="1" applyAlignment="1">
      <alignment horizontal="center" vertical="center"/>
    </xf>
    <xf numFmtId="164" fontId="42" fillId="0" borderId="11" xfId="0" applyFont="1" applyBorder="1" applyAlignment="1">
      <alignment horizontal="center" vertical="center"/>
    </xf>
    <xf numFmtId="164" fontId="36" fillId="0" borderId="28" xfId="0" applyFont="1" applyBorder="1" applyAlignment="1">
      <alignment horizontal="center" vertical="center"/>
    </xf>
    <xf numFmtId="164" fontId="36" fillId="0" borderId="28" xfId="0" applyFont="1" applyBorder="1" applyAlignment="1">
      <alignment horizontal="left" vertical="center"/>
    </xf>
    <xf numFmtId="164" fontId="0" fillId="0" borderId="32" xfId="0" applyBorder="1" applyAlignment="1">
      <alignment horizontal="center" vertical="center"/>
    </xf>
    <xf numFmtId="164" fontId="27" fillId="22" borderId="10" xfId="0" applyFont="1" applyFill="1" applyBorder="1" applyAlignment="1">
      <alignment horizontal="center" vertical="center"/>
    </xf>
    <xf numFmtId="164" fontId="0" fillId="0" borderId="73" xfId="0" applyBorder="1" applyAlignment="1">
      <alignment horizontal="center" vertical="center"/>
    </xf>
    <xf numFmtId="164" fontId="42" fillId="6" borderId="89" xfId="0" applyFont="1" applyFill="1" applyBorder="1" applyAlignment="1">
      <alignment horizontal="center" vertical="center"/>
    </xf>
    <xf numFmtId="164" fontId="42" fillId="0" borderId="15" xfId="0" applyFont="1" applyBorder="1" applyAlignment="1">
      <alignment horizontal="center" vertical="center"/>
    </xf>
    <xf numFmtId="164" fontId="42" fillId="0" borderId="16" xfId="0" applyFont="1" applyBorder="1" applyAlignment="1">
      <alignment horizontal="center" vertical="center"/>
    </xf>
    <xf numFmtId="164" fontId="42" fillId="0" borderId="26" xfId="0" applyFont="1" applyBorder="1" applyAlignment="1">
      <alignment horizontal="center" vertical="center"/>
    </xf>
    <xf numFmtId="164" fontId="0" fillId="0" borderId="77" xfId="0" applyFill="1" applyBorder="1" applyAlignment="1">
      <alignment horizontal="center" vertical="center"/>
    </xf>
    <xf numFmtId="164" fontId="0" fillId="0" borderId="77" xfId="0" applyBorder="1" applyAlignment="1">
      <alignment horizontal="center" vertical="center"/>
    </xf>
    <xf numFmtId="164" fontId="0" fillId="0" borderId="84" xfId="0" applyFill="1" applyBorder="1" applyAlignment="1">
      <alignment horizontal="center" vertical="center"/>
    </xf>
    <xf numFmtId="164" fontId="0" fillId="0" borderId="32" xfId="0" applyFont="1" applyFill="1" applyBorder="1" applyAlignment="1">
      <alignment horizontal="center" vertical="center"/>
    </xf>
    <xf numFmtId="164" fontId="0" fillId="0" borderId="81" xfId="0" applyFont="1" applyFill="1" applyBorder="1" applyAlignment="1">
      <alignment horizontal="center" vertical="center"/>
    </xf>
    <xf numFmtId="164" fontId="27" fillId="7" borderId="10" xfId="0" applyFont="1" applyFill="1" applyBorder="1" applyAlignment="1">
      <alignment horizontal="center" vertical="center"/>
    </xf>
    <xf numFmtId="164" fontId="0" fillId="0" borderId="28" xfId="0" applyFill="1" applyBorder="1" applyAlignment="1">
      <alignment horizontal="left" vertical="center"/>
    </xf>
    <xf numFmtId="164" fontId="36" fillId="0" borderId="77" xfId="0" applyFont="1" applyBorder="1" applyAlignment="1">
      <alignment horizontal="left" vertical="center"/>
    </xf>
    <xf numFmtId="164" fontId="0" fillId="0" borderId="28" xfId="0" applyFont="1" applyFill="1" applyBorder="1" applyAlignment="1">
      <alignment horizontal="right" vertical="center"/>
    </xf>
    <xf numFmtId="164" fontId="42" fillId="22" borderId="86" xfId="0" applyFont="1" applyFill="1" applyBorder="1" applyAlignment="1">
      <alignment horizontal="center" vertical="center"/>
    </xf>
    <xf numFmtId="164" fontId="0" fillId="0" borderId="73" xfId="0" applyFill="1" applyBorder="1" applyAlignment="1">
      <alignment horizontal="center" vertical="center"/>
    </xf>
    <xf numFmtId="164" fontId="0" fillId="0" borderId="81" xfId="0" applyFill="1" applyBorder="1" applyAlignment="1">
      <alignment horizontal="center" vertical="center"/>
    </xf>
    <xf numFmtId="164" fontId="0" fillId="0" borderId="28" xfId="0" applyFill="1" applyBorder="1" applyAlignment="1">
      <alignment horizontal="center" vertical="center"/>
    </xf>
    <xf numFmtId="164" fontId="0" fillId="0" borderId="60" xfId="0" applyFill="1" applyBorder="1" applyAlignment="1">
      <alignment horizontal="center" vertical="center"/>
    </xf>
    <xf numFmtId="164" fontId="0" fillId="0" borderId="62" xfId="0" applyFill="1" applyBorder="1" applyAlignment="1">
      <alignment horizontal="center" vertical="center"/>
    </xf>
    <xf numFmtId="164" fontId="42" fillId="22" borderId="89" xfId="0" applyFont="1" applyFill="1" applyBorder="1" applyAlignment="1">
      <alignment horizontal="center" vertical="center"/>
    </xf>
    <xf numFmtId="164" fontId="0" fillId="0" borderId="75" xfId="0" applyFont="1" applyFill="1" applyBorder="1" applyAlignment="1">
      <alignment horizontal="center" vertical="center"/>
    </xf>
    <xf numFmtId="164" fontId="0" fillId="0" borderId="73" xfId="0" applyFont="1" applyFill="1" applyBorder="1" applyAlignment="1">
      <alignment horizontal="center" vertical="center"/>
    </xf>
    <xf numFmtId="164" fontId="0" fillId="0" borderId="74" xfId="0" applyFill="1" applyBorder="1" applyAlignment="1">
      <alignment horizontal="left" vertical="center"/>
    </xf>
    <xf numFmtId="164" fontId="42" fillId="7" borderId="86" xfId="0" applyFont="1" applyFill="1" applyBorder="1" applyAlignment="1">
      <alignment horizontal="center" vertical="center"/>
    </xf>
    <xf numFmtId="164" fontId="0" fillId="0" borderId="74" xfId="0" applyFont="1" applyFill="1" applyBorder="1" applyAlignment="1">
      <alignment horizontal="center" vertical="center"/>
    </xf>
    <xf numFmtId="164" fontId="0" fillId="0" borderId="81" xfId="0" applyBorder="1" applyAlignment="1">
      <alignment horizontal="center" vertical="center"/>
    </xf>
    <xf numFmtId="164" fontId="42" fillId="7" borderId="89" xfId="0" applyFont="1" applyFill="1" applyBorder="1" applyAlignment="1">
      <alignment horizontal="center" vertical="center"/>
    </xf>
    <xf numFmtId="164" fontId="0" fillId="0" borderId="74" xfId="0" applyFont="1" applyBorder="1" applyAlignment="1">
      <alignment horizontal="right" vertical="center"/>
    </xf>
    <xf numFmtId="164" fontId="0" fillId="0" borderId="90" xfId="0" applyBorder="1" applyAlignment="1">
      <alignment horizontal="center" vertical="center"/>
    </xf>
    <xf numFmtId="164" fontId="0" fillId="0" borderId="35" xfId="0" applyFill="1" applyBorder="1" applyAlignment="1">
      <alignment horizontal="center" vertical="center"/>
    </xf>
    <xf numFmtId="164" fontId="47" fillId="0" borderId="35" xfId="0" applyFont="1" applyFill="1" applyBorder="1" applyAlignment="1">
      <alignment horizontal="center" vertical="center"/>
    </xf>
    <xf numFmtId="164" fontId="35" fillId="0" borderId="0" xfId="0" applyFont="1" applyBorder="1" applyAlignment="1">
      <alignment horizontal="center" vertical="center"/>
    </xf>
    <xf numFmtId="164" fontId="0" fillId="6" borderId="73" xfId="0" applyFill="1" applyBorder="1" applyAlignment="1">
      <alignment horizontal="center" vertical="center"/>
    </xf>
    <xf numFmtId="164" fontId="18" fillId="6" borderId="74" xfId="0" applyFont="1" applyFill="1" applyBorder="1" applyAlignment="1">
      <alignment horizontal="center"/>
    </xf>
    <xf numFmtId="164" fontId="18" fillId="6" borderId="75" xfId="0" applyFont="1" applyFill="1" applyBorder="1" applyAlignment="1">
      <alignment horizontal="center"/>
    </xf>
    <xf numFmtId="164" fontId="0" fillId="6" borderId="77" xfId="0" applyFill="1" applyBorder="1" applyAlignment="1">
      <alignment horizontal="center" vertical="center"/>
    </xf>
    <xf numFmtId="164" fontId="0" fillId="6" borderId="0" xfId="0" applyFill="1" applyBorder="1" applyAlignment="1">
      <alignment horizontal="center" vertical="center"/>
    </xf>
    <xf numFmtId="164" fontId="0" fillId="6" borderId="78" xfId="0" applyFill="1" applyBorder="1" applyAlignment="1">
      <alignment horizontal="center" vertical="center"/>
    </xf>
    <xf numFmtId="164" fontId="54" fillId="6" borderId="23" xfId="0" applyFont="1" applyFill="1" applyBorder="1" applyAlignment="1">
      <alignment horizontal="center" vertical="center" wrapText="1"/>
    </xf>
    <xf numFmtId="164" fontId="64" fillId="0" borderId="0" xfId="0" applyFont="1" applyBorder="1" applyAlignment="1">
      <alignment horizontal="right"/>
    </xf>
    <xf numFmtId="164" fontId="18" fillId="0" borderId="0" xfId="0" applyFont="1" applyBorder="1" applyAlignment="1">
      <alignment horizontal="center"/>
    </xf>
    <xf numFmtId="164" fontId="18" fillId="6" borderId="0" xfId="0" applyFont="1" applyFill="1" applyBorder="1" applyAlignment="1">
      <alignment horizontal="center"/>
    </xf>
    <xf numFmtId="164" fontId="18" fillId="6" borderId="78" xfId="0" applyFont="1" applyFill="1" applyBorder="1" applyAlignment="1">
      <alignment horizontal="center"/>
    </xf>
    <xf numFmtId="164" fontId="0" fillId="6" borderId="81" xfId="0" applyFill="1" applyBorder="1" applyAlignment="1">
      <alignment horizontal="center" vertical="center"/>
    </xf>
    <xf numFmtId="164" fontId="0" fillId="6" borderId="28" xfId="0" applyFill="1" applyBorder="1" applyAlignment="1">
      <alignment horizontal="center" vertical="center"/>
    </xf>
    <xf numFmtId="164" fontId="0" fillId="6" borderId="32" xfId="0" applyFill="1" applyBorder="1" applyAlignment="1">
      <alignment horizontal="center" vertical="center"/>
    </xf>
    <xf numFmtId="164" fontId="20" fillId="0" borderId="91" xfId="0" applyFont="1" applyBorder="1" applyAlignment="1">
      <alignment horizontal="center" vertical="center"/>
    </xf>
    <xf numFmtId="164" fontId="20" fillId="0" borderId="92" xfId="0" applyFont="1" applyBorder="1" applyAlignment="1">
      <alignment horizontal="center" vertical="center"/>
    </xf>
    <xf numFmtId="164" fontId="0" fillId="0" borderId="93" xfId="0" applyFont="1" applyBorder="1" applyAlignment="1">
      <alignment horizontal="center" vertical="center"/>
    </xf>
    <xf numFmtId="164" fontId="0" fillId="0" borderId="94" xfId="0" applyBorder="1" applyAlignment="1">
      <alignment horizontal="center" vertical="center"/>
    </xf>
    <xf numFmtId="164" fontId="18" fillId="0" borderId="28" xfId="0" applyFont="1" applyBorder="1" applyAlignment="1">
      <alignment horizontal="center"/>
    </xf>
    <xf numFmtId="164" fontId="18" fillId="0" borderId="0" xfId="0" applyFont="1" applyBorder="1" applyAlignment="1">
      <alignment horizontal="left"/>
    </xf>
    <xf numFmtId="164" fontId="18" fillId="0" borderId="28" xfId="0" applyFont="1" applyBorder="1" applyAlignment="1">
      <alignment horizontal="left"/>
    </xf>
    <xf numFmtId="164" fontId="19" fillId="0" borderId="0" xfId="0" applyFont="1" applyAlignment="1">
      <alignment horizontal="left" vertical="center"/>
    </xf>
    <xf numFmtId="164" fontId="0" fillId="0" borderId="17" xfId="0" applyBorder="1" applyAlignment="1">
      <alignment horizontal="left" vertical="center"/>
    </xf>
    <xf numFmtId="164" fontId="0" fillId="0" borderId="22" xfId="0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164" fontId="0" fillId="0" borderId="0" xfId="0" applyAlignment="1">
      <alignment horizontal="center"/>
    </xf>
    <xf numFmtId="164" fontId="66" fillId="0" borderId="0" xfId="0" applyFont="1" applyBorder="1" applyAlignment="1">
      <alignment horizontal="left" vertical="center"/>
    </xf>
    <xf numFmtId="164" fontId="67" fillId="0" borderId="0" xfId="0" applyFont="1" applyBorder="1" applyAlignment="1">
      <alignment horizontal="center"/>
    </xf>
    <xf numFmtId="164" fontId="68" fillId="0" borderId="0" xfId="0" applyFont="1" applyBorder="1" applyAlignment="1">
      <alignment horizontal="left"/>
    </xf>
    <xf numFmtId="164" fontId="68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69" fillId="0" borderId="0" xfId="0" applyFont="1" applyBorder="1" applyAlignment="1">
      <alignment horizontal="left"/>
    </xf>
    <xf numFmtId="164" fontId="35" fillId="0" borderId="0" xfId="0" applyFont="1" applyBorder="1" applyAlignment="1">
      <alignment horizontal="right"/>
    </xf>
    <xf numFmtId="164" fontId="70" fillId="0" borderId="0" xfId="0" applyFont="1" applyBorder="1" applyAlignment="1">
      <alignment horizontal="center"/>
    </xf>
    <xf numFmtId="164" fontId="35" fillId="0" borderId="0" xfId="0" applyFont="1" applyBorder="1" applyAlignment="1">
      <alignment horizontal="center"/>
    </xf>
    <xf numFmtId="164" fontId="42" fillId="25" borderId="95" xfId="0" applyFont="1" applyFill="1" applyBorder="1" applyAlignment="1">
      <alignment horizontal="center" textRotation="90"/>
    </xf>
    <xf numFmtId="164" fontId="71" fillId="0" borderId="0" xfId="0" applyFont="1" applyAlignment="1">
      <alignment horizontal="center"/>
    </xf>
    <xf numFmtId="164" fontId="0" fillId="13" borderId="95" xfId="0" applyFill="1" applyBorder="1" applyAlignment="1">
      <alignment horizontal="center"/>
    </xf>
    <xf numFmtId="164" fontId="0" fillId="25" borderId="95" xfId="0" applyFont="1" applyFill="1" applyBorder="1" applyAlignment="1">
      <alignment horizontal="center"/>
    </xf>
    <xf numFmtId="164" fontId="27" fillId="25" borderId="95" xfId="0" applyFont="1" applyFill="1" applyBorder="1" applyAlignment="1">
      <alignment horizontal="center"/>
    </xf>
    <xf numFmtId="164" fontId="27" fillId="26" borderId="95" xfId="0" applyFont="1" applyFill="1" applyBorder="1" applyAlignment="1">
      <alignment horizontal="center"/>
    </xf>
    <xf numFmtId="164" fontId="27" fillId="6" borderId="95" xfId="0" applyFont="1" applyFill="1" applyBorder="1" applyAlignment="1">
      <alignment horizontal="center"/>
    </xf>
    <xf numFmtId="164" fontId="35" fillId="0" borderId="0" xfId="0" applyFont="1" applyAlignment="1">
      <alignment horizontal="center"/>
    </xf>
    <xf numFmtId="164" fontId="0" fillId="6" borderId="95" xfId="0" applyFont="1" applyFill="1" applyBorder="1" applyAlignment="1">
      <alignment horizontal="center"/>
    </xf>
    <xf numFmtId="164" fontId="0" fillId="0" borderId="95" xfId="0" applyBorder="1" applyAlignment="1">
      <alignment horizontal="center"/>
    </xf>
    <xf numFmtId="164" fontId="0" fillId="6" borderId="95" xfId="0" applyFill="1" applyBorder="1" applyAlignment="1">
      <alignment horizontal="center"/>
    </xf>
    <xf numFmtId="164" fontId="0" fillId="24" borderId="95" xfId="0" applyFill="1" applyBorder="1" applyAlignment="1">
      <alignment horizontal="center"/>
    </xf>
    <xf numFmtId="164" fontId="0" fillId="24" borderId="95" xfId="0" applyFont="1" applyFill="1" applyBorder="1" applyAlignment="1">
      <alignment horizontal="center"/>
    </xf>
    <xf numFmtId="164" fontId="27" fillId="27" borderId="96" xfId="0" applyFont="1" applyFill="1" applyBorder="1" applyAlignment="1">
      <alignment horizontal="center"/>
    </xf>
    <xf numFmtId="164" fontId="27" fillId="27" borderId="95" xfId="0" applyFont="1" applyFill="1" applyBorder="1" applyAlignment="1">
      <alignment horizontal="center"/>
    </xf>
    <xf numFmtId="164" fontId="27" fillId="27" borderId="97" xfId="0" applyFont="1" applyFill="1" applyBorder="1" applyAlignment="1">
      <alignment horizontal="center"/>
    </xf>
    <xf numFmtId="164" fontId="0" fillId="0" borderId="57" xfId="0" applyBorder="1" applyAlignment="1">
      <alignment horizontal="center"/>
    </xf>
    <xf numFmtId="164" fontId="0" fillId="28" borderId="95" xfId="0" applyFill="1" applyBorder="1" applyAlignment="1">
      <alignment horizontal="center"/>
    </xf>
    <xf numFmtId="164" fontId="0" fillId="0" borderId="94" xfId="0" applyBorder="1" applyAlignment="1">
      <alignment horizontal="center"/>
    </xf>
    <xf numFmtId="164" fontId="0" fillId="17" borderId="95" xfId="0" applyFont="1" applyFill="1" applyBorder="1" applyAlignment="1">
      <alignment horizontal="center"/>
    </xf>
    <xf numFmtId="164" fontId="0" fillId="17" borderId="95" xfId="0" applyFill="1" applyBorder="1" applyAlignment="1">
      <alignment horizontal="center"/>
    </xf>
    <xf numFmtId="164" fontId="0" fillId="29" borderId="95" xfId="0" applyFill="1" applyBorder="1" applyAlignment="1">
      <alignment horizontal="center"/>
    </xf>
    <xf numFmtId="164" fontId="72" fillId="0" borderId="0" xfId="0" applyFont="1" applyAlignment="1">
      <alignment horizontal="center"/>
    </xf>
    <xf numFmtId="164" fontId="0" fillId="30" borderId="95" xfId="0" applyFont="1" applyFill="1" applyBorder="1" applyAlignment="1">
      <alignment horizontal="center"/>
    </xf>
    <xf numFmtId="164" fontId="0" fillId="30" borderId="95" xfId="0" applyFill="1" applyBorder="1" applyAlignment="1">
      <alignment horizontal="center"/>
    </xf>
    <xf numFmtId="164" fontId="0" fillId="31" borderId="95" xfId="0" applyFont="1" applyFill="1" applyBorder="1" applyAlignment="1">
      <alignment horizontal="center"/>
    </xf>
    <xf numFmtId="164" fontId="0" fillId="31" borderId="95" xfId="0" applyFill="1" applyBorder="1" applyAlignment="1">
      <alignment horizontal="center"/>
    </xf>
    <xf numFmtId="164" fontId="73" fillId="0" borderId="0" xfId="0" applyFont="1" applyBorder="1" applyAlignment="1">
      <alignment horizontal="center"/>
    </xf>
    <xf numFmtId="164" fontId="0" fillId="32" borderId="95" xfId="0" applyFont="1" applyFill="1" applyBorder="1" applyAlignment="1">
      <alignment horizontal="center"/>
    </xf>
    <xf numFmtId="164" fontId="0" fillId="32" borderId="95" xfId="0" applyFill="1" applyBorder="1" applyAlignment="1">
      <alignment horizontal="center"/>
    </xf>
    <xf numFmtId="164" fontId="72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74" fillId="0" borderId="98" xfId="0" applyFont="1" applyBorder="1" applyAlignment="1">
      <alignment horizontal="center"/>
    </xf>
    <xf numFmtId="164" fontId="74" fillId="8" borderId="98" xfId="0" applyFont="1" applyFill="1" applyBorder="1" applyAlignment="1">
      <alignment horizontal="center"/>
    </xf>
    <xf numFmtId="164" fontId="0" fillId="0" borderId="99" xfId="0" applyBorder="1" applyAlignment="1">
      <alignment/>
    </xf>
    <xf numFmtId="164" fontId="66" fillId="0" borderId="0" xfId="0" applyFont="1" applyBorder="1" applyAlignment="1">
      <alignment/>
    </xf>
    <xf numFmtId="164" fontId="68" fillId="0" borderId="0" xfId="0" applyFont="1" applyBorder="1" applyAlignment="1">
      <alignment/>
    </xf>
    <xf numFmtId="164" fontId="30" fillId="0" borderId="0" xfId="0" applyFont="1" applyBorder="1" applyAlignment="1">
      <alignment horizontal="center"/>
    </xf>
    <xf numFmtId="164" fontId="69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35" xfId="0" applyBorder="1" applyAlignment="1">
      <alignment horizontal="center"/>
    </xf>
    <xf numFmtId="164" fontId="0" fillId="0" borderId="35" xfId="0" applyBorder="1" applyAlignment="1">
      <alignment/>
    </xf>
    <xf numFmtId="164" fontId="0" fillId="33" borderId="35" xfId="0" applyFont="1" applyFill="1" applyBorder="1" applyAlignment="1">
      <alignment/>
    </xf>
    <xf numFmtId="164" fontId="0" fillId="0" borderId="82" xfId="0" applyBorder="1" applyAlignment="1">
      <alignment horizontal="center"/>
    </xf>
    <xf numFmtId="164" fontId="0" fillId="0" borderId="56" xfId="0" applyBorder="1" applyAlignment="1">
      <alignment horizontal="center"/>
    </xf>
    <xf numFmtId="164" fontId="0" fillId="0" borderId="83" xfId="0" applyBorder="1" applyAlignment="1">
      <alignment horizontal="center"/>
    </xf>
    <xf numFmtId="164" fontId="0" fillId="0" borderId="84" xfId="0" applyBorder="1" applyAlignment="1">
      <alignment/>
    </xf>
    <xf numFmtId="164" fontId="0" fillId="0" borderId="84" xfId="0" applyBorder="1" applyAlignment="1">
      <alignment horizontal="center"/>
    </xf>
    <xf numFmtId="164" fontId="70" fillId="0" borderId="0" xfId="0" applyFont="1" applyAlignment="1">
      <alignment horizontal="center"/>
    </xf>
    <xf numFmtId="164" fontId="0" fillId="0" borderId="85" xfId="0" applyBorder="1" applyAlignment="1">
      <alignment horizontal="center"/>
    </xf>
    <xf numFmtId="164" fontId="75" fillId="34" borderId="95" xfId="0" applyFont="1" applyFill="1" applyBorder="1" applyAlignment="1">
      <alignment horizontal="center"/>
    </xf>
    <xf numFmtId="164" fontId="76" fillId="0" borderId="100" xfId="0" applyFont="1" applyBorder="1" applyAlignment="1">
      <alignment horizontal="left"/>
    </xf>
    <xf numFmtId="164" fontId="0" fillId="0" borderId="100" xfId="0" applyBorder="1" applyAlignment="1">
      <alignment horizontal="center"/>
    </xf>
    <xf numFmtId="164" fontId="0" fillId="0" borderId="101" xfId="0" applyBorder="1" applyAlignment="1">
      <alignment horizontal="center"/>
    </xf>
    <xf numFmtId="164" fontId="0" fillId="0" borderId="102" xfId="0" applyBorder="1" applyAlignment="1">
      <alignment horizontal="center"/>
    </xf>
    <xf numFmtId="164" fontId="0" fillId="0" borderId="103" xfId="0" applyBorder="1" applyAlignment="1">
      <alignment horizontal="center"/>
    </xf>
    <xf numFmtId="164" fontId="0" fillId="22" borderId="95" xfId="0" applyFill="1" applyBorder="1" applyAlignment="1">
      <alignment horizontal="center"/>
    </xf>
    <xf numFmtId="164" fontId="78" fillId="0" borderId="0" xfId="0" applyFont="1" applyAlignment="1">
      <alignment horizontal="center"/>
    </xf>
    <xf numFmtId="164" fontId="0" fillId="0" borderId="78" xfId="0" applyBorder="1" applyAlignment="1">
      <alignment horizontal="center"/>
    </xf>
    <xf numFmtId="164" fontId="0" fillId="0" borderId="77" xfId="0" applyBorder="1" applyAlignment="1">
      <alignment horizontal="center"/>
    </xf>
    <xf numFmtId="164" fontId="0" fillId="7" borderId="95" xfId="0" applyFill="1" applyBorder="1" applyAlignment="1">
      <alignment horizontal="center"/>
    </xf>
    <xf numFmtId="164" fontId="0" fillId="0" borderId="104" xfId="0" applyBorder="1" applyAlignment="1">
      <alignment horizontal="center"/>
    </xf>
    <xf numFmtId="164" fontId="0" fillId="0" borderId="105" xfId="0" applyBorder="1" applyAlignment="1">
      <alignment horizontal="center"/>
    </xf>
    <xf numFmtId="164" fontId="0" fillId="0" borderId="106" xfId="0" applyBorder="1" applyAlignment="1">
      <alignment horizontal="center"/>
    </xf>
    <xf numFmtId="164" fontId="0" fillId="0" borderId="107" xfId="0" applyBorder="1" applyAlignment="1">
      <alignment horizontal="center"/>
    </xf>
    <xf numFmtId="164" fontId="0" fillId="0" borderId="108" xfId="0" applyBorder="1" applyAlignment="1">
      <alignment horizontal="center"/>
    </xf>
    <xf numFmtId="164" fontId="0" fillId="0" borderId="109" xfId="0" applyBorder="1" applyAlignment="1">
      <alignment horizontal="center"/>
    </xf>
    <xf numFmtId="164" fontId="78" fillId="0" borderId="104" xfId="0" applyFont="1" applyBorder="1" applyAlignment="1">
      <alignment horizontal="right"/>
    </xf>
    <xf numFmtId="164" fontId="70" fillId="0" borderId="105" xfId="0" applyFont="1" applyBorder="1" applyAlignment="1">
      <alignment horizontal="left"/>
    </xf>
    <xf numFmtId="164" fontId="0" fillId="0" borderId="110" xfId="0" applyBorder="1" applyAlignment="1">
      <alignment horizontal="center"/>
    </xf>
    <xf numFmtId="164" fontId="78" fillId="0" borderId="111" xfId="0" applyFont="1" applyBorder="1" applyAlignment="1">
      <alignment horizontal="right"/>
    </xf>
    <xf numFmtId="164" fontId="78" fillId="0" borderId="112" xfId="0" applyFont="1" applyBorder="1" applyAlignment="1">
      <alignment horizontal="left"/>
    </xf>
    <xf numFmtId="164" fontId="78" fillId="0" borderId="108" xfId="0" applyFont="1" applyBorder="1" applyAlignment="1">
      <alignment horizontal="right"/>
    </xf>
    <xf numFmtId="164" fontId="78" fillId="0" borderId="109" xfId="0" applyFont="1" applyBorder="1" applyAlignment="1">
      <alignment horizontal="left"/>
    </xf>
    <xf numFmtId="164" fontId="0" fillId="0" borderId="113" xfId="0" applyBorder="1" applyAlignment="1">
      <alignment horizontal="center"/>
    </xf>
    <xf numFmtId="164" fontId="0" fillId="0" borderId="114" xfId="0" applyBorder="1" applyAlignment="1">
      <alignment horizontal="center"/>
    </xf>
    <xf numFmtId="164" fontId="0" fillId="0" borderId="115" xfId="0" applyBorder="1" applyAlignment="1">
      <alignment horizontal="center"/>
    </xf>
    <xf numFmtId="164" fontId="0" fillId="0" borderId="116" xfId="0" applyBorder="1" applyAlignment="1">
      <alignment horizontal="center"/>
    </xf>
    <xf numFmtId="164" fontId="0" fillId="0" borderId="117" xfId="0" applyBorder="1" applyAlignment="1">
      <alignment horizontal="center"/>
    </xf>
    <xf numFmtId="164" fontId="0" fillId="0" borderId="118" xfId="0" applyBorder="1" applyAlignment="1">
      <alignment horizontal="center"/>
    </xf>
    <xf numFmtId="164" fontId="0" fillId="0" borderId="119" xfId="0" applyBorder="1" applyAlignment="1">
      <alignment horizontal="center"/>
    </xf>
    <xf numFmtId="164" fontId="0" fillId="0" borderId="120" xfId="0" applyBorder="1" applyAlignment="1">
      <alignment horizontal="center"/>
    </xf>
    <xf numFmtId="164" fontId="0" fillId="0" borderId="121" xfId="0" applyBorder="1" applyAlignment="1">
      <alignment horizontal="center"/>
    </xf>
    <xf numFmtId="164" fontId="0" fillId="0" borderId="122" xfId="0" applyBorder="1" applyAlignment="1">
      <alignment horizontal="center"/>
    </xf>
    <xf numFmtId="164" fontId="0" fillId="0" borderId="123" xfId="0" applyBorder="1" applyAlignment="1">
      <alignment horizontal="center"/>
    </xf>
    <xf numFmtId="164" fontId="0" fillId="0" borderId="90" xfId="0" applyBorder="1" applyAlignment="1">
      <alignment horizontal="center"/>
    </xf>
    <xf numFmtId="164" fontId="78" fillId="0" borderId="35" xfId="0" applyFont="1" applyBorder="1" applyAlignment="1">
      <alignment horizontal="center"/>
    </xf>
    <xf numFmtId="164" fontId="0" fillId="0" borderId="36" xfId="0" applyBorder="1" applyAlignment="1">
      <alignment horizontal="center"/>
    </xf>
    <xf numFmtId="164" fontId="0" fillId="0" borderId="56" xfId="0" applyBorder="1" applyAlignment="1">
      <alignment/>
    </xf>
    <xf numFmtId="164" fontId="0" fillId="0" borderId="95" xfId="0" applyFill="1" applyBorder="1" applyAlignment="1">
      <alignment horizontal="center"/>
    </xf>
    <xf numFmtId="164" fontId="78" fillId="0" borderId="105" xfId="0" applyFont="1" applyBorder="1" applyAlignment="1">
      <alignment horizontal="left"/>
    </xf>
    <xf numFmtId="164" fontId="70" fillId="0" borderId="108" xfId="0" applyFont="1" applyBorder="1" applyAlignment="1">
      <alignment horizontal="center"/>
    </xf>
    <xf numFmtId="164" fontId="0" fillId="0" borderId="85" xfId="0" applyBorder="1" applyAlignment="1">
      <alignment/>
    </xf>
    <xf numFmtId="164" fontId="27" fillId="6" borderId="96" xfId="0" applyFont="1" applyFill="1" applyBorder="1" applyAlignment="1">
      <alignment horizontal="center"/>
    </xf>
    <xf numFmtId="164" fontId="27" fillId="6" borderId="97" xfId="0" applyFont="1" applyFill="1" applyBorder="1" applyAlignment="1">
      <alignment horizontal="center"/>
    </xf>
    <xf numFmtId="164" fontId="1" fillId="7" borderId="95" xfId="0" applyFont="1" applyFill="1" applyBorder="1" applyAlignment="1">
      <alignment horizontal="center"/>
    </xf>
    <xf numFmtId="164" fontId="73" fillId="0" borderId="0" xfId="0" applyFont="1" applyAlignment="1">
      <alignment horizontal="center"/>
    </xf>
    <xf numFmtId="164" fontId="78" fillId="0" borderId="0" xfId="0" applyFont="1" applyBorder="1" applyAlignment="1">
      <alignment horizontal="center"/>
    </xf>
    <xf numFmtId="164" fontId="79" fillId="0" borderId="0" xfId="0" applyFont="1" applyBorder="1" applyAlignment="1">
      <alignment horizontal="center"/>
    </xf>
    <xf numFmtId="164" fontId="27" fillId="35" borderId="95" xfId="0" applyFont="1" applyFill="1" applyBorder="1" applyAlignment="1">
      <alignment horizontal="center"/>
    </xf>
    <xf numFmtId="164" fontId="0" fillId="35" borderId="95" xfId="0" applyFill="1" applyBorder="1" applyAlignment="1">
      <alignment horizontal="center"/>
    </xf>
    <xf numFmtId="164" fontId="27" fillId="36" borderId="95" xfId="0" applyFont="1" applyFill="1" applyBorder="1" applyAlignment="1">
      <alignment horizontal="center"/>
    </xf>
    <xf numFmtId="164" fontId="0" fillId="36" borderId="95" xfId="0" applyFill="1" applyBorder="1" applyAlignment="1">
      <alignment horizontal="center"/>
    </xf>
    <xf numFmtId="164" fontId="27" fillId="17" borderId="95" xfId="0" applyFont="1" applyFill="1" applyBorder="1" applyAlignment="1">
      <alignment horizontal="center"/>
    </xf>
    <xf numFmtId="164" fontId="27" fillId="30" borderId="95" xfId="0" applyFont="1" applyFill="1" applyBorder="1" applyAlignment="1">
      <alignment horizontal="center"/>
    </xf>
    <xf numFmtId="164" fontId="27" fillId="31" borderId="95" xfId="0" applyFont="1" applyFill="1" applyBorder="1" applyAlignment="1">
      <alignment horizontal="center"/>
    </xf>
    <xf numFmtId="164" fontId="1" fillId="6" borderId="95" xfId="0" applyFont="1" applyFill="1" applyBorder="1" applyAlignment="1">
      <alignment horizontal="center"/>
    </xf>
    <xf numFmtId="164" fontId="27" fillId="32" borderId="95" xfId="0" applyFont="1" applyFill="1" applyBorder="1" applyAlignment="1">
      <alignment horizontal="center"/>
    </xf>
    <xf numFmtId="164" fontId="80" fillId="0" borderId="0" xfId="0" applyFont="1" applyAlignment="1">
      <alignment horizontal="center"/>
    </xf>
    <xf numFmtId="164" fontId="27" fillId="29" borderId="95" xfId="0" applyFont="1" applyFill="1" applyBorder="1" applyAlignment="1">
      <alignment horizontal="center"/>
    </xf>
    <xf numFmtId="164" fontId="27" fillId="22" borderId="95" xfId="0" applyFont="1" applyFill="1" applyBorder="1" applyAlignment="1">
      <alignment horizontal="center"/>
    </xf>
    <xf numFmtId="164" fontId="0" fillId="0" borderId="124" xfId="0" applyBorder="1" applyAlignment="1">
      <alignment/>
    </xf>
    <xf numFmtId="164" fontId="0" fillId="0" borderId="124" xfId="0" applyFont="1" applyBorder="1" applyAlignment="1">
      <alignment horizontal="center"/>
    </xf>
    <xf numFmtId="164" fontId="0" fillId="0" borderId="124" xfId="0" applyBorder="1" applyAlignment="1">
      <alignment horizontal="center"/>
    </xf>
    <xf numFmtId="164" fontId="0" fillId="0" borderId="125" xfId="0" applyBorder="1" applyAlignment="1">
      <alignment/>
    </xf>
    <xf numFmtId="164" fontId="81" fillId="8" borderId="125" xfId="0" applyFont="1" applyFill="1" applyBorder="1" applyAlignment="1">
      <alignment horizontal="center"/>
    </xf>
    <xf numFmtId="164" fontId="24" fillId="0" borderId="126" xfId="0" applyFont="1" applyBorder="1" applyAlignment="1">
      <alignment horizontal="center"/>
    </xf>
    <xf numFmtId="164" fontId="0" fillId="0" borderId="126" xfId="0" applyBorder="1" applyAlignment="1">
      <alignment/>
    </xf>
    <xf numFmtId="164" fontId="0" fillId="0" borderId="99" xfId="0" applyBorder="1" applyAlignment="1">
      <alignment horizontal="center"/>
    </xf>
    <xf numFmtId="164" fontId="0" fillId="0" borderId="127" xfId="0" applyBorder="1" applyAlignment="1">
      <alignment/>
    </xf>
    <xf numFmtId="164" fontId="0" fillId="0" borderId="128" xfId="0" applyBorder="1" applyAlignment="1">
      <alignment/>
    </xf>
    <xf numFmtId="164" fontId="66" fillId="0" borderId="0" xfId="0" applyFont="1" applyBorder="1" applyAlignment="1">
      <alignment horizontal="left" vertical="center"/>
    </xf>
    <xf numFmtId="164" fontId="68" fillId="0" borderId="0" xfId="0" applyFont="1" applyBorder="1" applyAlignment="1">
      <alignment horizontal="left"/>
    </xf>
    <xf numFmtId="164" fontId="68" fillId="0" borderId="0" xfId="0" applyFont="1" applyBorder="1" applyAlignment="1">
      <alignment horizontal="center"/>
    </xf>
    <xf numFmtId="164" fontId="69" fillId="0" borderId="0" xfId="0" applyFont="1" applyBorder="1" applyAlignment="1">
      <alignment horizontal="left"/>
    </xf>
    <xf numFmtId="164" fontId="27" fillId="24" borderId="95" xfId="0" applyFont="1" applyFill="1" applyBorder="1" applyAlignment="1">
      <alignment horizontal="center"/>
    </xf>
    <xf numFmtId="164" fontId="72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82" fillId="0" borderId="98" xfId="0" applyFont="1" applyBorder="1" applyAlignment="1">
      <alignment horizontal="center"/>
    </xf>
    <xf numFmtId="164" fontId="35" fillId="0" borderId="0" xfId="0" applyFont="1" applyBorder="1" applyAlignment="1">
      <alignment horizontal="left"/>
    </xf>
    <xf numFmtId="164" fontId="0" fillId="0" borderId="0" xfId="0" applyFont="1" applyBorder="1" applyAlignment="1">
      <alignment horizontal="right"/>
    </xf>
    <xf numFmtId="164" fontId="72" fillId="0" borderId="104" xfId="0" applyFont="1" applyBorder="1" applyAlignment="1">
      <alignment horizontal="right"/>
    </xf>
    <xf numFmtId="164" fontId="72" fillId="0" borderId="105" xfId="0" applyFont="1" applyBorder="1" applyAlignment="1">
      <alignment horizontal="left"/>
    </xf>
    <xf numFmtId="164" fontId="72" fillId="0" borderId="111" xfId="0" applyFont="1" applyBorder="1" applyAlignment="1">
      <alignment horizontal="right"/>
    </xf>
    <xf numFmtId="164" fontId="72" fillId="0" borderId="112" xfId="0" applyFont="1" applyBorder="1" applyAlignment="1">
      <alignment horizontal="left"/>
    </xf>
    <xf numFmtId="164" fontId="72" fillId="0" borderId="108" xfId="0" applyFont="1" applyBorder="1" applyAlignment="1">
      <alignment horizontal="right"/>
    </xf>
    <xf numFmtId="164" fontId="72" fillId="0" borderId="109" xfId="0" applyFont="1" applyBorder="1" applyAlignment="1">
      <alignment horizontal="left"/>
    </xf>
    <xf numFmtId="164" fontId="72" fillId="0" borderId="35" xfId="0" applyFont="1" applyBorder="1" applyAlignment="1">
      <alignment horizontal="center"/>
    </xf>
    <xf numFmtId="164" fontId="27" fillId="0" borderId="124" xfId="0" applyFont="1" applyBorder="1" applyAlignment="1">
      <alignment horizontal="center"/>
    </xf>
    <xf numFmtId="164" fontId="67" fillId="0" borderId="0" xfId="0" applyFont="1" applyBorder="1" applyAlignment="1">
      <alignment/>
    </xf>
    <xf numFmtId="164" fontId="69" fillId="0" borderId="0" xfId="0" applyFont="1" applyBorder="1" applyAlignment="1">
      <alignment/>
    </xf>
    <xf numFmtId="164" fontId="83" fillId="0" borderId="0" xfId="0" applyNumberFormat="1" applyFont="1" applyAlignment="1">
      <alignment horizontal="center" vertical="center"/>
    </xf>
    <xf numFmtId="164" fontId="83" fillId="0" borderId="0" xfId="0" applyNumberFormat="1" applyFont="1" applyBorder="1" applyAlignment="1">
      <alignment horizontal="center" vertical="center"/>
    </xf>
    <xf numFmtId="164" fontId="83" fillId="0" borderId="0" xfId="0" applyNumberFormat="1" applyFont="1" applyAlignment="1">
      <alignment horizontal="left" vertical="center"/>
    </xf>
    <xf numFmtId="164" fontId="84" fillId="0" borderId="129" xfId="0" applyNumberFormat="1" applyFont="1" applyBorder="1" applyAlignment="1">
      <alignment horizontal="center" vertical="center"/>
    </xf>
    <xf numFmtId="164" fontId="85" fillId="0" borderId="0" xfId="0" applyNumberFormat="1" applyFont="1" applyAlignment="1">
      <alignment horizontal="left" vertical="center"/>
    </xf>
    <xf numFmtId="164" fontId="83" fillId="0" borderId="35" xfId="0" applyNumberFormat="1" applyFont="1" applyBorder="1" applyAlignment="1">
      <alignment horizontal="center" vertical="center"/>
    </xf>
    <xf numFmtId="164" fontId="86" fillId="0" borderId="0" xfId="0" applyNumberFormat="1" applyFont="1" applyAlignment="1">
      <alignment horizontal="center" vertical="center"/>
    </xf>
    <xf numFmtId="166" fontId="83" fillId="0" borderId="0" xfId="0" applyNumberFormat="1" applyFont="1" applyAlignment="1">
      <alignment horizontal="center" vertical="center"/>
    </xf>
    <xf numFmtId="164" fontId="83" fillId="0" borderId="82" xfId="0" applyNumberFormat="1" applyFont="1" applyBorder="1" applyAlignment="1">
      <alignment horizontal="center" vertical="center"/>
    </xf>
    <xf numFmtId="166" fontId="83" fillId="0" borderId="56" xfId="0" applyNumberFormat="1" applyFont="1" applyBorder="1" applyAlignment="1">
      <alignment horizontal="center" vertical="center"/>
    </xf>
    <xf numFmtId="164" fontId="83" fillId="0" borderId="56" xfId="0" applyNumberFormat="1" applyFont="1" applyBorder="1" applyAlignment="1">
      <alignment horizontal="center" vertical="center"/>
    </xf>
    <xf numFmtId="164" fontId="0" fillId="0" borderId="83" xfId="0" applyBorder="1" applyAlignment="1">
      <alignment/>
    </xf>
    <xf numFmtId="164" fontId="46" fillId="0" borderId="0" xfId="0" applyNumberFormat="1" applyFont="1" applyAlignment="1">
      <alignment horizontal="left" vertical="center"/>
    </xf>
    <xf numFmtId="164" fontId="83" fillId="0" borderId="84" xfId="0" applyNumberFormat="1" applyFont="1" applyBorder="1" applyAlignment="1">
      <alignment horizontal="center" vertical="center"/>
    </xf>
    <xf numFmtId="166" fontId="87" fillId="0" borderId="0" xfId="0" applyNumberFormat="1" applyFont="1" applyBorder="1" applyAlignment="1">
      <alignment horizontal="center" vertical="center"/>
    </xf>
    <xf numFmtId="166" fontId="83" fillId="0" borderId="0" xfId="0" applyNumberFormat="1" applyFont="1" applyBorder="1" applyAlignment="1">
      <alignment horizontal="center" vertical="center"/>
    </xf>
    <xf numFmtId="164" fontId="83" fillId="0" borderId="35" xfId="0" applyNumberFormat="1" applyFont="1" applyBorder="1" applyAlignment="1">
      <alignment horizontal="left" vertical="center"/>
    </xf>
    <xf numFmtId="164" fontId="46" fillId="0" borderId="35" xfId="0" applyNumberFormat="1" applyFont="1" applyBorder="1" applyAlignment="1">
      <alignment horizontal="left" vertical="center"/>
    </xf>
    <xf numFmtId="166" fontId="89" fillId="0" borderId="0" xfId="0" applyNumberFormat="1" applyFont="1" applyBorder="1" applyAlignment="1">
      <alignment horizontal="center" vertical="center"/>
    </xf>
    <xf numFmtId="166" fontId="90" fillId="0" borderId="0" xfId="0" applyNumberFormat="1" applyFont="1" applyBorder="1" applyAlignment="1">
      <alignment horizontal="center" vertical="center"/>
    </xf>
    <xf numFmtId="166" fontId="83" fillId="0" borderId="82" xfId="0" applyNumberFormat="1" applyFont="1" applyBorder="1" applyAlignment="1">
      <alignment horizontal="center" vertical="center"/>
    </xf>
    <xf numFmtId="164" fontId="86" fillId="0" borderId="56" xfId="0" applyNumberFormat="1" applyFont="1" applyBorder="1" applyAlignment="1">
      <alignment horizontal="center" vertical="center"/>
    </xf>
    <xf numFmtId="164" fontId="86" fillId="0" borderId="83" xfId="0" applyNumberFormat="1" applyFont="1" applyBorder="1" applyAlignment="1">
      <alignment horizontal="center" vertical="center"/>
    </xf>
    <xf numFmtId="166" fontId="83" fillId="0" borderId="84" xfId="0" applyNumberFormat="1" applyFont="1" applyBorder="1" applyAlignment="1">
      <alignment horizontal="center" vertical="center"/>
    </xf>
    <xf numFmtId="166" fontId="91" fillId="0" borderId="0" xfId="0" applyNumberFormat="1" applyFont="1" applyAlignment="1">
      <alignment horizontal="center" vertical="center"/>
    </xf>
    <xf numFmtId="164" fontId="83" fillId="0" borderId="85" xfId="0" applyNumberFormat="1" applyFont="1" applyBorder="1" applyAlignment="1">
      <alignment horizontal="center" vertical="center"/>
    </xf>
    <xf numFmtId="164" fontId="92" fillId="22" borderId="10" xfId="0" applyNumberFormat="1" applyFont="1" applyFill="1" applyBorder="1" applyAlignment="1">
      <alignment horizontal="center" vertical="center"/>
    </xf>
    <xf numFmtId="164" fontId="83" fillId="0" borderId="10" xfId="0" applyNumberFormat="1" applyFont="1" applyBorder="1" applyAlignment="1">
      <alignment horizontal="center" vertical="center"/>
    </xf>
    <xf numFmtId="164" fontId="92" fillId="0" borderId="130" xfId="0" applyNumberFormat="1" applyFont="1" applyBorder="1" applyAlignment="1">
      <alignment horizontal="center" vertical="center"/>
    </xf>
    <xf numFmtId="164" fontId="92" fillId="0" borderId="0" xfId="0" applyNumberFormat="1" applyFont="1" applyAlignment="1">
      <alignment horizontal="center" vertical="center"/>
    </xf>
    <xf numFmtId="164" fontId="86" fillId="0" borderId="85" xfId="0" applyNumberFormat="1" applyFont="1" applyBorder="1" applyAlignment="1">
      <alignment horizontal="center" vertical="center"/>
    </xf>
    <xf numFmtId="164" fontId="93" fillId="0" borderId="0" xfId="0" applyNumberFormat="1" applyFont="1" applyAlignment="1">
      <alignment horizontal="center" vertical="center"/>
    </xf>
    <xf numFmtId="164" fontId="92" fillId="4" borderId="10" xfId="0" applyNumberFormat="1" applyFont="1" applyFill="1" applyBorder="1" applyAlignment="1">
      <alignment horizontal="center" vertical="center"/>
    </xf>
    <xf numFmtId="164" fontId="92" fillId="7" borderId="10" xfId="0" applyNumberFormat="1" applyFont="1" applyFill="1" applyBorder="1" applyAlignment="1">
      <alignment horizontal="center" vertical="center"/>
    </xf>
    <xf numFmtId="164" fontId="92" fillId="0" borderId="131" xfId="0" applyNumberFormat="1" applyFont="1" applyBorder="1" applyAlignment="1">
      <alignment horizontal="center" vertical="center"/>
    </xf>
    <xf numFmtId="164" fontId="83" fillId="0" borderId="74" xfId="0" applyNumberFormat="1" applyFont="1" applyBorder="1" applyAlignment="1">
      <alignment horizontal="center" vertical="center" textRotation="90"/>
    </xf>
    <xf numFmtId="164" fontId="83" fillId="0" borderId="0" xfId="0" applyNumberFormat="1" applyFont="1" applyBorder="1" applyAlignment="1">
      <alignment horizontal="center" vertical="center" textRotation="90"/>
    </xf>
    <xf numFmtId="164" fontId="83" fillId="0" borderId="132" xfId="0" applyNumberFormat="1" applyFont="1" applyBorder="1" applyAlignment="1">
      <alignment horizontal="center" vertical="center"/>
    </xf>
    <xf numFmtId="164" fontId="83" fillId="0" borderId="0" xfId="0" applyNumberFormat="1" applyFont="1" applyAlignment="1">
      <alignment horizontal="center" vertical="center" textRotation="90"/>
    </xf>
    <xf numFmtId="166" fontId="94" fillId="0" borderId="0" xfId="0" applyNumberFormat="1" applyFont="1" applyAlignment="1">
      <alignment horizontal="center" vertical="center"/>
    </xf>
    <xf numFmtId="164" fontId="95" fillId="0" borderId="0" xfId="0" applyNumberFormat="1" applyFont="1" applyAlignment="1">
      <alignment horizontal="center" vertical="center"/>
    </xf>
    <xf numFmtId="164" fontId="92" fillId="8" borderId="10" xfId="0" applyNumberFormat="1" applyFont="1" applyFill="1" applyBorder="1" applyAlignment="1">
      <alignment horizontal="center" vertical="center"/>
    </xf>
    <xf numFmtId="164" fontId="92" fillId="3" borderId="10" xfId="0" applyNumberFormat="1" applyFont="1" applyFill="1" applyBorder="1" applyAlignment="1">
      <alignment horizontal="center" vertical="center"/>
    </xf>
    <xf numFmtId="164" fontId="83" fillId="0" borderId="133" xfId="0" applyNumberFormat="1" applyFont="1" applyBorder="1" applyAlignment="1">
      <alignment horizontal="center" vertical="center"/>
    </xf>
    <xf numFmtId="164" fontId="83" fillId="0" borderId="60" xfId="0" applyNumberFormat="1" applyFont="1" applyBorder="1" applyAlignment="1">
      <alignment horizontal="center" vertical="center"/>
    </xf>
    <xf numFmtId="164" fontId="83" fillId="0" borderId="62" xfId="0" applyNumberFormat="1" applyFont="1" applyBorder="1" applyAlignment="1">
      <alignment horizontal="center" vertical="center"/>
    </xf>
    <xf numFmtId="164" fontId="83" fillId="0" borderId="78" xfId="0" applyNumberFormat="1" applyFont="1" applyBorder="1" applyAlignment="1">
      <alignment horizontal="center" vertical="center"/>
    </xf>
    <xf numFmtId="164" fontId="83" fillId="0" borderId="28" xfId="0" applyNumberFormat="1" applyFont="1" applyBorder="1" applyAlignment="1">
      <alignment horizontal="center" vertical="center" textRotation="90"/>
    </xf>
    <xf numFmtId="164" fontId="83" fillId="0" borderId="61" xfId="0" applyNumberFormat="1" applyFont="1" applyBorder="1" applyAlignment="1">
      <alignment horizontal="center" vertical="center"/>
    </xf>
    <xf numFmtId="164" fontId="83" fillId="0" borderId="28" xfId="0" applyNumberFormat="1" applyFont="1" applyBorder="1" applyAlignment="1">
      <alignment horizontal="center" vertical="center"/>
    </xf>
    <xf numFmtId="164" fontId="83" fillId="0" borderId="63" xfId="0" applyNumberFormat="1" applyFont="1" applyBorder="1" applyAlignment="1">
      <alignment horizontal="center" vertical="center"/>
    </xf>
    <xf numFmtId="164" fontId="18" fillId="0" borderId="0" xfId="0" applyFont="1" applyFill="1" applyBorder="1" applyAlignment="1">
      <alignment horizontal="center" vertical="center"/>
    </xf>
    <xf numFmtId="164" fontId="45" fillId="0" borderId="0" xfId="0" applyNumberFormat="1" applyFont="1" applyAlignment="1">
      <alignment horizontal="center" vertical="center"/>
    </xf>
    <xf numFmtId="164" fontId="45" fillId="0" borderId="0" xfId="0" applyNumberFormat="1" applyFont="1" applyAlignment="1">
      <alignment horizontal="center" vertical="center" textRotation="90"/>
    </xf>
    <xf numFmtId="164" fontId="83" fillId="0" borderId="85" xfId="0" applyNumberFormat="1" applyFont="1" applyBorder="1" applyAlignment="1">
      <alignment horizontal="left" vertical="center"/>
    </xf>
    <xf numFmtId="164" fontId="83" fillId="0" borderId="90" xfId="0" applyNumberFormat="1" applyFont="1" applyBorder="1" applyAlignment="1">
      <alignment horizontal="center" vertical="center"/>
    </xf>
    <xf numFmtId="164" fontId="45" fillId="0" borderId="35" xfId="0" applyNumberFormat="1" applyFont="1" applyBorder="1" applyAlignment="1">
      <alignment horizontal="center" vertical="center"/>
    </xf>
    <xf numFmtId="164" fontId="83" fillId="0" borderId="36" xfId="0" applyNumberFormat="1" applyFont="1" applyBorder="1" applyAlignment="1">
      <alignment horizontal="center" vertical="center"/>
    </xf>
    <xf numFmtId="164" fontId="83" fillId="0" borderId="134" xfId="0" applyNumberFormat="1" applyFont="1" applyBorder="1" applyAlignment="1">
      <alignment horizontal="center" vertical="center"/>
    </xf>
    <xf numFmtId="164" fontId="83" fillId="0" borderId="56" xfId="0" applyNumberFormat="1" applyFont="1" applyBorder="1" applyAlignment="1">
      <alignment horizontal="left" vertical="center"/>
    </xf>
    <xf numFmtId="164" fontId="45" fillId="0" borderId="56" xfId="0" applyNumberFormat="1" applyFont="1" applyBorder="1" applyAlignment="1">
      <alignment horizontal="center" vertical="center"/>
    </xf>
    <xf numFmtId="164" fontId="42" fillId="0" borderId="71" xfId="0" applyFont="1" applyFill="1" applyBorder="1" applyAlignment="1">
      <alignment horizontal="center" vertical="center"/>
    </xf>
    <xf numFmtId="164" fontId="18" fillId="0" borderId="72" xfId="0" applyFont="1" applyFill="1" applyBorder="1" applyAlignment="1">
      <alignment horizontal="center" vertical="center"/>
    </xf>
    <xf numFmtId="164" fontId="46" fillId="0" borderId="0" xfId="0" applyNumberFormat="1" applyFont="1" applyBorder="1" applyAlignment="1">
      <alignment horizontal="left" vertical="center"/>
    </xf>
    <xf numFmtId="164" fontId="18" fillId="0" borderId="76" xfId="0" applyFont="1" applyFill="1" applyBorder="1" applyAlignment="1">
      <alignment horizontal="center" vertical="center"/>
    </xf>
    <xf numFmtId="164" fontId="83" fillId="13" borderId="95" xfId="0" applyNumberFormat="1" applyFont="1" applyFill="1" applyBorder="1" applyAlignment="1">
      <alignment horizontal="center" vertical="center"/>
    </xf>
    <xf numFmtId="164" fontId="83" fillId="13" borderId="96" xfId="0" applyNumberFormat="1" applyFont="1" applyFill="1" applyBorder="1" applyAlignment="1">
      <alignment horizontal="center" vertical="center"/>
    </xf>
    <xf numFmtId="164" fontId="87" fillId="0" borderId="85" xfId="0" applyNumberFormat="1" applyFont="1" applyBorder="1" applyAlignment="1">
      <alignment horizontal="center" vertical="center" textRotation="90"/>
    </xf>
    <xf numFmtId="164" fontId="83" fillId="13" borderId="97" xfId="0" applyNumberFormat="1" applyFont="1" applyFill="1" applyBorder="1" applyAlignment="1">
      <alignment horizontal="center" vertical="center"/>
    </xf>
    <xf numFmtId="164" fontId="83" fillId="37" borderId="95" xfId="0" applyNumberFormat="1" applyFont="1" applyFill="1" applyBorder="1" applyAlignment="1">
      <alignment horizontal="center" vertical="center"/>
    </xf>
    <xf numFmtId="164" fontId="45" fillId="37" borderId="95" xfId="0" applyNumberFormat="1" applyFont="1" applyFill="1" applyBorder="1" applyAlignment="1">
      <alignment horizontal="left" vertical="center"/>
    </xf>
    <xf numFmtId="164" fontId="87" fillId="0" borderId="0" xfId="0" applyNumberFormat="1" applyFont="1" applyAlignment="1">
      <alignment horizontal="center" vertical="center" textRotation="90"/>
    </xf>
    <xf numFmtId="164" fontId="87" fillId="0" borderId="0" xfId="0" applyNumberFormat="1" applyFont="1" applyBorder="1" applyAlignment="1">
      <alignment horizontal="center" vertical="center" textRotation="90"/>
    </xf>
    <xf numFmtId="164" fontId="83" fillId="38" borderId="95" xfId="0" applyNumberFormat="1" applyFont="1" applyFill="1" applyBorder="1" applyAlignment="1">
      <alignment horizontal="center" vertical="center"/>
    </xf>
    <xf numFmtId="164" fontId="45" fillId="38" borderId="95" xfId="0" applyNumberFormat="1" applyFont="1" applyFill="1" applyBorder="1" applyAlignment="1">
      <alignment horizontal="left" vertical="center"/>
    </xf>
    <xf numFmtId="164" fontId="83" fillId="39" borderId="95" xfId="0" applyNumberFormat="1" applyFont="1" applyFill="1" applyBorder="1" applyAlignment="1">
      <alignment horizontal="center" vertical="center"/>
    </xf>
    <xf numFmtId="164" fontId="45" fillId="39" borderId="95" xfId="0" applyNumberFormat="1" applyFont="1" applyFill="1" applyBorder="1" applyAlignment="1">
      <alignment horizontal="left" vertical="center"/>
    </xf>
    <xf numFmtId="164" fontId="83" fillId="25" borderId="95" xfId="0" applyNumberFormat="1" applyFont="1" applyFill="1" applyBorder="1" applyAlignment="1">
      <alignment horizontal="center" vertical="center"/>
    </xf>
    <xf numFmtId="164" fontId="45" fillId="25" borderId="95" xfId="0" applyNumberFormat="1" applyFont="1" applyFill="1" applyBorder="1" applyAlignment="1">
      <alignment horizontal="left" vertical="center"/>
    </xf>
    <xf numFmtId="164" fontId="83" fillId="8" borderId="95" xfId="0" applyNumberFormat="1" applyFont="1" applyFill="1" applyBorder="1" applyAlignment="1">
      <alignment horizontal="center" vertical="center"/>
    </xf>
    <xf numFmtId="164" fontId="45" fillId="8" borderId="95" xfId="0" applyNumberFormat="1" applyFont="1" applyFill="1" applyBorder="1" applyAlignment="1">
      <alignment horizontal="left" vertical="center"/>
    </xf>
    <xf numFmtId="164" fontId="83" fillId="0" borderId="0" xfId="0" applyNumberFormat="1" applyFont="1" applyAlignment="1">
      <alignment horizontal="right" vertical="center"/>
    </xf>
    <xf numFmtId="164" fontId="45" fillId="0" borderId="0" xfId="0" applyNumberFormat="1" applyFont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4">
    <dxf>
      <font>
        <b val="0"/>
        <color rgb="FFFFFFFF"/>
      </font>
      <border/>
    </dxf>
    <dxf>
      <font>
        <b val="0"/>
        <i/>
      </font>
      <fill>
        <patternFill patternType="solid">
          <fgColor rgb="FFBFBFBF"/>
          <bgColor rgb="FFC0C0C0"/>
        </patternFill>
      </fill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</font>
      <fill>
        <patternFill patternType="solid">
          <fgColor rgb="FFBFBFBF"/>
          <bgColor rgb="FFC0C0C0"/>
        </patternFill>
      </fill>
      <border/>
    </dxf>
    <dxf>
      <font>
        <b val="0"/>
        <color rgb="FFC0C0C0"/>
      </font>
      <fill>
        <patternFill patternType="solid">
          <fgColor rgb="FFBFBFBF"/>
          <bgColor rgb="FFC0C0C0"/>
        </patternFill>
      </fill>
      <border/>
    </dxf>
    <dxf>
      <font>
        <b/>
        <i val="0"/>
        <color rgb="FFC0C0C0"/>
      </font>
      <fill>
        <patternFill patternType="solid">
          <fgColor rgb="FFCCCCFF"/>
          <bgColor rgb="FFDFDFDF"/>
        </patternFill>
      </fill>
      <border/>
    </dxf>
    <dxf>
      <fill>
        <patternFill patternType="solid">
          <fgColor rgb="FFC5000B"/>
          <bgColor rgb="FFFF0000"/>
        </patternFill>
      </fill>
      <border/>
    </dxf>
    <dxf>
      <font>
        <b val="0"/>
        <i/>
        <color rgb="FF000000"/>
      </font>
      <fill>
        <patternFill patternType="solid">
          <fgColor rgb="FFC0C0C0"/>
          <bgColor rgb="FFBFBFBF"/>
        </patternFill>
      </fill>
      <border/>
    </dxf>
    <dxf>
      <font>
        <b val="0"/>
        <i val="0"/>
      </font>
      <fill>
        <patternFill patternType="none">
          <fgColor indexed="64"/>
          <bgColor indexed="65"/>
        </patternFill>
      </fill>
      <border/>
    </dxf>
    <dxf>
      <font>
        <b val="0"/>
        <i/>
        <color rgb="FF000000"/>
      </font>
      <fill>
        <patternFill patternType="solid">
          <fgColor rgb="FFBFBFBF"/>
          <bgColor rgb="FFC0C0C0"/>
        </patternFill>
      </fill>
      <border/>
    </dxf>
    <dxf>
      <font>
        <b val="0"/>
        <color rgb="FFFFFFFF"/>
      </font>
      <fill>
        <patternFill patternType="none">
          <fgColor indexed="64"/>
          <bgColor indexed="65"/>
        </patternFill>
      </fill>
      <border/>
    </dxf>
    <dxf>
      <font>
        <b val="0"/>
        <color rgb="FFC0C0C0"/>
      </font>
      <border/>
    </dxf>
    <dxf>
      <font>
        <b/>
        <i val="0"/>
        <color rgb="FF0000FF"/>
      </font>
      <fill>
        <patternFill patternType="solid">
          <fgColor rgb="FFFF9966"/>
          <bgColor rgb="FFFF8080"/>
        </patternFill>
      </fill>
      <border/>
    </dxf>
    <dxf>
      <font>
        <b/>
        <i val="0"/>
        <color rgb="FF000000"/>
      </font>
      <border/>
    </dxf>
    <dxf>
      <font>
        <b val="0"/>
        <i val="0"/>
        <color rgb="FF000000"/>
      </font>
      <fill>
        <patternFill patternType="solid">
          <fgColor rgb="FFFFFF66"/>
          <bgColor rgb="FFFFFF99"/>
        </patternFill>
      </fill>
      <border/>
    </dxf>
    <dxf>
      <font>
        <b val="0"/>
        <i/>
        <color rgb="FFFF0000"/>
      </font>
      <fill>
        <patternFill patternType="solid">
          <fgColor rgb="FFDFDFDF"/>
          <bgColor rgb="FFFFCC99"/>
        </patternFill>
      </fill>
      <border/>
    </dxf>
    <dxf>
      <font>
        <b val="0"/>
        <i val="0"/>
        <color rgb="FF0000FF"/>
      </font>
      <fill>
        <patternFill patternType="solid">
          <fgColor rgb="FFCCCCFF"/>
          <bgColor rgb="FF99CCFF"/>
        </patternFill>
      </fill>
      <border/>
    </dxf>
    <dxf>
      <font>
        <b val="0"/>
        <color rgb="FF000000"/>
      </font>
      <fill>
        <patternFill patternType="solid">
          <fgColor rgb="FFC5000B"/>
          <bgColor rgb="FFFF0000"/>
        </patternFill>
      </fill>
      <border/>
    </dxf>
    <dxf>
      <font>
        <b/>
        <i val="0"/>
        <color rgb="FF000000"/>
      </font>
      <fill>
        <patternFill patternType="solid">
          <fgColor rgb="FFC5000B"/>
          <bgColor rgb="FFFF0000"/>
        </patternFill>
      </fill>
      <border/>
    </dxf>
    <dxf>
      <font>
        <b val="0"/>
        <color rgb="FFCCFFFF"/>
      </font>
      <border/>
    </dxf>
    <dxf>
      <font>
        <b/>
        <i val="0"/>
        <color rgb="FFFF0000"/>
      </font>
      <fill>
        <patternFill patternType="solid">
          <fgColor rgb="FFBFBFBF"/>
          <bgColor rgb="FFC0C0C0"/>
        </patternFill>
      </fill>
      <border/>
    </dxf>
    <dxf>
      <font>
        <b val="0"/>
        <color rgb="FFFFCC99"/>
      </font>
      <border/>
    </dxf>
    <dxf>
      <font>
        <b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C5000B"/>
      <rgbColor rgb="00008000"/>
      <rgbColor rgb="000047FF"/>
      <rgbColor rgb="00FF950E"/>
      <rgbColor rgb="00800080"/>
      <rgbColor rgb="000099FF"/>
      <rgbColor rgb="00C0C0C0"/>
      <rgbColor rgb="00808080"/>
      <rgbColor rgb="00999999"/>
      <rgbColor rgb="00DC2300"/>
      <rgbColor rgb="00FFFFCC"/>
      <rgbColor rgb="00CCFFFF"/>
      <rgbColor rgb="004700B8"/>
      <rgbColor rgb="00FF8080"/>
      <rgbColor rgb="000066CC"/>
      <rgbColor rgb="00CCCCFF"/>
      <rgbColor rgb="00000080"/>
      <rgbColor rgb="00FF3366"/>
      <rgbColor rgb="00FFD320"/>
      <rgbColor rgb="0000FFFF"/>
      <rgbColor rgb="00FF9966"/>
      <rgbColor rgb="00FF420E"/>
      <rgbColor rgb="0000AE00"/>
      <rgbColor rgb="002323DC"/>
      <rgbColor rgb="0000B8FF"/>
      <rgbColor rgb="00D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FBFBF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66C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G43"/>
  <sheetViews>
    <sheetView workbookViewId="0" topLeftCell="A1">
      <selection activeCell="A8" sqref="A8"/>
    </sheetView>
  </sheetViews>
  <sheetFormatPr defaultColWidth="11.421875" defaultRowHeight="12.75"/>
  <cols>
    <col min="1" max="1" width="0.85546875" style="0" customWidth="1"/>
    <col min="2" max="2" width="18.8515625" style="0" customWidth="1"/>
    <col min="3" max="3" width="11.140625" style="0" customWidth="1"/>
    <col min="4" max="4" width="17.57421875" style="0" customWidth="1"/>
    <col min="5" max="5" width="9.00390625" style="0" customWidth="1"/>
    <col min="6" max="6" width="0.9921875" style="0" customWidth="1"/>
    <col min="7" max="7" width="4.00390625" style="1" customWidth="1"/>
    <col min="8" max="8" width="4.8515625" style="0" customWidth="1"/>
    <col min="9" max="10" width="4.00390625" style="1" customWidth="1"/>
    <col min="11" max="11" width="4.8515625" style="0" customWidth="1"/>
    <col min="12" max="13" width="4.00390625" style="1" customWidth="1"/>
    <col min="14" max="14" width="4.8515625" style="0" customWidth="1"/>
    <col min="15" max="16" width="4.00390625" style="1" customWidth="1"/>
    <col min="17" max="17" width="4.8515625" style="0" customWidth="1"/>
    <col min="18" max="19" width="4.00390625" style="1" customWidth="1"/>
    <col min="20" max="20" width="4.8515625" style="0" customWidth="1"/>
    <col min="21" max="22" width="4.00390625" style="1" customWidth="1"/>
    <col min="23" max="23" width="4.8515625" style="0" customWidth="1"/>
    <col min="24" max="24" width="4.00390625" style="1" customWidth="1"/>
    <col min="25" max="25" width="7.57421875" style="1" customWidth="1"/>
    <col min="26" max="26" width="6.57421875" style="1" customWidth="1"/>
    <col min="27" max="27" width="0.9921875" style="0" customWidth="1"/>
    <col min="28" max="28" width="8.00390625" style="1" customWidth="1"/>
    <col min="29" max="29" width="8.57421875" style="1" customWidth="1"/>
    <col min="30" max="30" width="5.28125" style="0" customWidth="1"/>
    <col min="31" max="31" width="4.28125" style="0" customWidth="1"/>
    <col min="32" max="55" width="4.28125" style="2" customWidth="1"/>
    <col min="56" max="56" width="0.71875" style="3" customWidth="1"/>
  </cols>
  <sheetData>
    <row r="1" ht="4.5" customHeight="1"/>
    <row r="2" spans="2:56" ht="19.5" customHeight="1">
      <c r="B2" s="4" t="s">
        <v>0</v>
      </c>
      <c r="C2" s="4" t="s">
        <v>1</v>
      </c>
      <c r="D2" s="4" t="s">
        <v>2</v>
      </c>
      <c r="E2" s="5" t="s">
        <v>3</v>
      </c>
      <c r="F2" s="6"/>
      <c r="G2" s="7" t="s">
        <v>4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 t="s">
        <v>5</v>
      </c>
      <c r="Z2" s="9" t="s">
        <v>6</v>
      </c>
      <c r="AA2" s="6"/>
      <c r="AB2" s="10" t="s">
        <v>7</v>
      </c>
      <c r="AC2" s="10" t="s">
        <v>8</v>
      </c>
      <c r="AD2" s="11" t="s">
        <v>9</v>
      </c>
      <c r="AE2" s="11"/>
      <c r="AF2" s="12" t="s">
        <v>10</v>
      </c>
      <c r="AG2" s="12"/>
      <c r="AH2" s="12"/>
      <c r="AI2" s="12"/>
      <c r="AJ2" s="12" t="s">
        <v>11</v>
      </c>
      <c r="AK2" s="12"/>
      <c r="AL2" s="12"/>
      <c r="AM2" s="12"/>
      <c r="AN2" s="12" t="s">
        <v>12</v>
      </c>
      <c r="AO2" s="12"/>
      <c r="AP2" s="12"/>
      <c r="AQ2" s="12"/>
      <c r="AR2" s="12" t="s">
        <v>13</v>
      </c>
      <c r="AS2" s="12"/>
      <c r="AT2" s="12"/>
      <c r="AU2" s="12"/>
      <c r="AV2" s="12" t="s">
        <v>14</v>
      </c>
      <c r="AW2" s="12"/>
      <c r="AX2" s="12"/>
      <c r="AY2" s="12"/>
      <c r="AZ2" s="12" t="s">
        <v>15</v>
      </c>
      <c r="BA2" s="12"/>
      <c r="BB2" s="12"/>
      <c r="BC2" s="12"/>
      <c r="BD2" s="6"/>
    </row>
    <row r="3" spans="2:56" ht="24" customHeight="1">
      <c r="B3" s="4"/>
      <c r="C3" s="4"/>
      <c r="D3" s="4"/>
      <c r="E3" s="5"/>
      <c r="F3" s="13"/>
      <c r="G3" s="14" t="s">
        <v>16</v>
      </c>
      <c r="H3" s="14"/>
      <c r="I3" s="14"/>
      <c r="J3" s="14" t="s">
        <v>17</v>
      </c>
      <c r="K3" s="14"/>
      <c r="L3" s="14"/>
      <c r="M3" s="14" t="s">
        <v>18</v>
      </c>
      <c r="N3" s="14"/>
      <c r="O3" s="14"/>
      <c r="P3" s="14" t="s">
        <v>19</v>
      </c>
      <c r="Q3" s="14"/>
      <c r="R3" s="14"/>
      <c r="S3" s="14" t="s">
        <v>20</v>
      </c>
      <c r="T3" s="14"/>
      <c r="U3" s="14"/>
      <c r="V3" s="14" t="s">
        <v>21</v>
      </c>
      <c r="W3" s="14"/>
      <c r="X3" s="14"/>
      <c r="Y3" s="15" t="s">
        <v>22</v>
      </c>
      <c r="Z3" s="9"/>
      <c r="AA3" s="13"/>
      <c r="AB3" s="10"/>
      <c r="AC3" s="10"/>
      <c r="AD3" s="11"/>
      <c r="AE3" s="11"/>
      <c r="AF3" s="16" t="s">
        <v>23</v>
      </c>
      <c r="AG3" s="17" t="s">
        <v>24</v>
      </c>
      <c r="AH3" s="17" t="s">
        <v>25</v>
      </c>
      <c r="AI3" s="18" t="s">
        <v>26</v>
      </c>
      <c r="AJ3" s="16" t="s">
        <v>23</v>
      </c>
      <c r="AK3" s="17" t="s">
        <v>24</v>
      </c>
      <c r="AL3" s="17" t="s">
        <v>25</v>
      </c>
      <c r="AM3" s="18" t="s">
        <v>26</v>
      </c>
      <c r="AN3" s="16" t="s">
        <v>23</v>
      </c>
      <c r="AO3" s="17" t="s">
        <v>24</v>
      </c>
      <c r="AP3" s="17" t="s">
        <v>25</v>
      </c>
      <c r="AQ3" s="18" t="s">
        <v>26</v>
      </c>
      <c r="AR3" s="16" t="s">
        <v>23</v>
      </c>
      <c r="AS3" s="17" t="s">
        <v>24</v>
      </c>
      <c r="AT3" s="17" t="s">
        <v>25</v>
      </c>
      <c r="AU3" s="18" t="s">
        <v>26</v>
      </c>
      <c r="AV3" s="16" t="s">
        <v>23</v>
      </c>
      <c r="AW3" s="17" t="s">
        <v>24</v>
      </c>
      <c r="AX3" s="17" t="s">
        <v>25</v>
      </c>
      <c r="AY3" s="18" t="s">
        <v>26</v>
      </c>
      <c r="AZ3" s="16" t="s">
        <v>23</v>
      </c>
      <c r="BA3" s="17" t="s">
        <v>24</v>
      </c>
      <c r="BB3" s="17" t="s">
        <v>25</v>
      </c>
      <c r="BC3" s="18" t="s">
        <v>26</v>
      </c>
      <c r="BD3" s="13"/>
    </row>
    <row r="4" spans="2:59" ht="17.25" customHeight="1">
      <c r="B4" s="19" t="s">
        <v>27</v>
      </c>
      <c r="C4" s="20" t="s">
        <v>28</v>
      </c>
      <c r="D4" s="20" t="s">
        <v>29</v>
      </c>
      <c r="E4" s="21" t="s">
        <v>30</v>
      </c>
      <c r="F4" s="3"/>
      <c r="G4" s="22" t="s">
        <v>23</v>
      </c>
      <c r="H4" s="23">
        <v>140</v>
      </c>
      <c r="I4" s="24">
        <v>1</v>
      </c>
      <c r="J4" s="22" t="s">
        <v>23</v>
      </c>
      <c r="K4" s="23">
        <v>140</v>
      </c>
      <c r="L4" s="24">
        <v>1</v>
      </c>
      <c r="M4" s="22" t="s">
        <v>23</v>
      </c>
      <c r="N4" s="23">
        <v>106</v>
      </c>
      <c r="O4" s="24">
        <v>3</v>
      </c>
      <c r="P4" s="22" t="s">
        <v>23</v>
      </c>
      <c r="Q4" s="23">
        <v>122</v>
      </c>
      <c r="R4" s="24">
        <v>2</v>
      </c>
      <c r="S4" s="22" t="s">
        <v>23</v>
      </c>
      <c r="T4" s="23">
        <v>140</v>
      </c>
      <c r="U4" s="24">
        <v>1</v>
      </c>
      <c r="V4" s="25" t="s">
        <v>23</v>
      </c>
      <c r="W4" s="23">
        <v>140</v>
      </c>
      <c r="X4" s="24">
        <v>1</v>
      </c>
      <c r="Y4" s="26">
        <v>20</v>
      </c>
      <c r="Z4" s="26">
        <f>SUM(AI4,AM4,AQ4,AU4,AY4,BC4)</f>
        <v>32</v>
      </c>
      <c r="AA4" s="27"/>
      <c r="AB4" s="28"/>
      <c r="AC4" s="28">
        <v>82</v>
      </c>
      <c r="AD4" s="29">
        <f>SUM(H4,K4,N4,Q4,T4,W4,Y4,Z4)-AB4-MIN(H4,K4,N4,Q4,T4,W4)</f>
        <v>734</v>
      </c>
      <c r="AE4" s="30">
        <v>1</v>
      </c>
      <c r="AF4" s="31">
        <v>74</v>
      </c>
      <c r="AG4" s="32"/>
      <c r="AH4" s="32"/>
      <c r="AI4" s="33">
        <v>6</v>
      </c>
      <c r="AJ4" s="31">
        <v>56</v>
      </c>
      <c r="AK4" s="32"/>
      <c r="AL4" s="32"/>
      <c r="AM4" s="33">
        <v>6</v>
      </c>
      <c r="AN4" s="31">
        <v>61</v>
      </c>
      <c r="AO4" s="32"/>
      <c r="AP4" s="32"/>
      <c r="AQ4" s="33">
        <v>6</v>
      </c>
      <c r="AR4" s="31">
        <v>34</v>
      </c>
      <c r="AS4" s="32"/>
      <c r="AT4" s="32"/>
      <c r="AU4" s="33">
        <v>2</v>
      </c>
      <c r="AV4" s="31">
        <v>82</v>
      </c>
      <c r="AW4" s="32"/>
      <c r="AX4" s="32"/>
      <c r="AY4" s="33">
        <v>6</v>
      </c>
      <c r="AZ4" s="31">
        <v>62</v>
      </c>
      <c r="BA4" s="32"/>
      <c r="BB4" s="32"/>
      <c r="BC4" s="33">
        <v>6</v>
      </c>
      <c r="BF4" s="34"/>
      <c r="BG4" s="34"/>
    </row>
    <row r="5" spans="2:59" ht="12.75">
      <c r="B5" s="35" t="s">
        <v>31</v>
      </c>
      <c r="C5" s="36" t="s">
        <v>32</v>
      </c>
      <c r="D5" s="36" t="s">
        <v>29</v>
      </c>
      <c r="E5" s="37" t="s">
        <v>33</v>
      </c>
      <c r="F5" s="3"/>
      <c r="G5" s="25" t="s">
        <v>23</v>
      </c>
      <c r="H5" s="38">
        <v>122</v>
      </c>
      <c r="I5" s="39">
        <v>2</v>
      </c>
      <c r="J5" s="25" t="s">
        <v>23</v>
      </c>
      <c r="K5" s="38">
        <v>122</v>
      </c>
      <c r="L5" s="39">
        <v>2</v>
      </c>
      <c r="M5" s="25" t="s">
        <v>23</v>
      </c>
      <c r="N5" s="38">
        <v>122</v>
      </c>
      <c r="O5" s="39">
        <v>2</v>
      </c>
      <c r="P5" s="25" t="s">
        <v>23</v>
      </c>
      <c r="Q5" s="38">
        <v>106</v>
      </c>
      <c r="R5" s="39">
        <v>3</v>
      </c>
      <c r="S5" s="25" t="s">
        <v>23</v>
      </c>
      <c r="T5" s="38">
        <v>106</v>
      </c>
      <c r="U5" s="39">
        <v>3</v>
      </c>
      <c r="V5" s="25" t="s">
        <v>24</v>
      </c>
      <c r="W5" s="38">
        <v>78</v>
      </c>
      <c r="X5" s="39">
        <v>8</v>
      </c>
      <c r="Y5" s="40">
        <v>20</v>
      </c>
      <c r="Z5" s="40">
        <f>SUM(AI5,AM5,AQ5,AU5,AY5,BC5)</f>
        <v>2</v>
      </c>
      <c r="AA5" s="27"/>
      <c r="AB5" s="28"/>
      <c r="AC5" s="28">
        <v>47</v>
      </c>
      <c r="AD5" s="41">
        <f>SUM(H5,K5,N5,Q5,T5,W5,Y5,Z5)-AB5-MIN(H5,K5,N5,Q5,T5,W5)</f>
        <v>600</v>
      </c>
      <c r="AE5" s="42">
        <v>2</v>
      </c>
      <c r="AF5" s="43">
        <v>30</v>
      </c>
      <c r="AG5" s="43"/>
      <c r="AH5" s="43"/>
      <c r="AI5" s="44"/>
      <c r="AJ5" s="43"/>
      <c r="AK5" s="43"/>
      <c r="AL5" s="43"/>
      <c r="AM5" s="44"/>
      <c r="AN5" s="43"/>
      <c r="AO5" s="43"/>
      <c r="AP5" s="43"/>
      <c r="AQ5" s="44"/>
      <c r="AR5" s="43"/>
      <c r="AS5" s="43"/>
      <c r="AT5" s="43"/>
      <c r="AU5" s="44"/>
      <c r="AV5" s="43">
        <v>47</v>
      </c>
      <c r="AW5" s="43"/>
      <c r="AX5" s="43"/>
      <c r="AY5" s="44">
        <v>2</v>
      </c>
      <c r="AZ5" s="43"/>
      <c r="BA5" s="43"/>
      <c r="BB5" s="43"/>
      <c r="BC5" s="44"/>
      <c r="BF5" s="34"/>
      <c r="BG5" s="34"/>
    </row>
    <row r="6" spans="2:59" ht="12.75">
      <c r="B6" s="35" t="s">
        <v>34</v>
      </c>
      <c r="C6" s="36" t="s">
        <v>35</v>
      </c>
      <c r="D6" s="36" t="s">
        <v>36</v>
      </c>
      <c r="E6" s="37" t="s">
        <v>37</v>
      </c>
      <c r="F6" s="45"/>
      <c r="G6" s="46"/>
      <c r="H6" s="38">
        <v>0</v>
      </c>
      <c r="I6" s="47"/>
      <c r="J6" s="25" t="s">
        <v>24</v>
      </c>
      <c r="K6" s="38">
        <v>104</v>
      </c>
      <c r="L6" s="39">
        <v>7</v>
      </c>
      <c r="M6" s="25" t="s">
        <v>23</v>
      </c>
      <c r="N6" s="38">
        <v>84</v>
      </c>
      <c r="O6" s="39">
        <v>5</v>
      </c>
      <c r="P6" s="25" t="s">
        <v>24</v>
      </c>
      <c r="Q6" s="38">
        <v>104</v>
      </c>
      <c r="R6" s="39">
        <v>9</v>
      </c>
      <c r="S6" s="25" t="s">
        <v>23</v>
      </c>
      <c r="T6" s="38">
        <v>122</v>
      </c>
      <c r="U6" s="39">
        <v>2</v>
      </c>
      <c r="V6" s="25" t="s">
        <v>23</v>
      </c>
      <c r="W6" s="38">
        <v>122</v>
      </c>
      <c r="X6" s="39">
        <v>2</v>
      </c>
      <c r="Y6" s="40">
        <v>0</v>
      </c>
      <c r="Z6" s="40">
        <f>SUM(AI6,AM6,AQ6,AU6,AY6,BC6)</f>
        <v>4</v>
      </c>
      <c r="AA6" s="27"/>
      <c r="AB6" s="28"/>
      <c r="AC6" s="28">
        <v>38</v>
      </c>
      <c r="AD6" s="41">
        <f>SUM(H6,K6,N6,Q6,T6,W6,Y6,Z6)-AB6-MIN(H6,K6,N6,Q6,T6,W6)</f>
        <v>540</v>
      </c>
      <c r="AE6" s="30">
        <v>3</v>
      </c>
      <c r="AF6" s="43"/>
      <c r="AG6" s="43"/>
      <c r="AH6" s="43"/>
      <c r="AI6" s="44"/>
      <c r="AJ6" s="43"/>
      <c r="AK6" s="43">
        <v>29</v>
      </c>
      <c r="AL6" s="43"/>
      <c r="AM6" s="44">
        <v>2</v>
      </c>
      <c r="AN6" s="43">
        <v>38</v>
      </c>
      <c r="AO6" s="43"/>
      <c r="AP6" s="43"/>
      <c r="AQ6" s="44">
        <v>2</v>
      </c>
      <c r="AR6" s="43"/>
      <c r="AS6" s="43"/>
      <c r="AT6" s="43"/>
      <c r="AU6" s="44"/>
      <c r="AV6" s="43"/>
      <c r="AW6" s="43"/>
      <c r="AX6" s="43"/>
      <c r="AY6" s="44"/>
      <c r="AZ6" s="43"/>
      <c r="BA6" s="43"/>
      <c r="BB6" s="43"/>
      <c r="BC6" s="44"/>
      <c r="BF6" s="34"/>
      <c r="BG6" s="34"/>
    </row>
    <row r="7" spans="2:59" ht="12.75">
      <c r="B7" s="48" t="s">
        <v>38</v>
      </c>
      <c r="C7" s="49" t="s">
        <v>39</v>
      </c>
      <c r="D7" s="49" t="s">
        <v>29</v>
      </c>
      <c r="E7" s="50" t="s">
        <v>40</v>
      </c>
      <c r="F7" s="45"/>
      <c r="G7" s="51" t="s">
        <v>24</v>
      </c>
      <c r="H7" s="52">
        <v>74</v>
      </c>
      <c r="I7" s="53">
        <v>11</v>
      </c>
      <c r="J7" s="51" t="s">
        <v>24</v>
      </c>
      <c r="K7" s="52">
        <v>78</v>
      </c>
      <c r="L7" s="53">
        <v>10</v>
      </c>
      <c r="M7" s="51" t="s">
        <v>24</v>
      </c>
      <c r="N7" s="52">
        <v>90</v>
      </c>
      <c r="O7" s="53">
        <v>8</v>
      </c>
      <c r="P7" s="51" t="s">
        <v>23</v>
      </c>
      <c r="Q7" s="52">
        <v>82</v>
      </c>
      <c r="R7" s="53">
        <v>6</v>
      </c>
      <c r="S7" s="51" t="s">
        <v>24</v>
      </c>
      <c r="T7" s="52">
        <v>104</v>
      </c>
      <c r="U7" s="53">
        <v>5</v>
      </c>
      <c r="V7" s="51" t="s">
        <v>23</v>
      </c>
      <c r="W7" s="52">
        <v>106</v>
      </c>
      <c r="X7" s="53">
        <v>3</v>
      </c>
      <c r="Y7" s="54">
        <v>20</v>
      </c>
      <c r="Z7" s="54">
        <f>SUM(AI7,AM7,AQ7,AU7,AY7,BC7)</f>
        <v>0</v>
      </c>
      <c r="AA7" s="27"/>
      <c r="AB7" s="55"/>
      <c r="AC7" s="55"/>
      <c r="AD7" s="56">
        <f>SUM(H7,K7,N7,Q7,T7,W7,Y7,Z7)-AB7-MIN(H7,K7,N7,Q7,T7,W7)</f>
        <v>480</v>
      </c>
      <c r="AE7" s="57">
        <v>4</v>
      </c>
      <c r="AF7" s="58"/>
      <c r="AG7" s="58"/>
      <c r="AH7" s="58"/>
      <c r="AI7" s="59"/>
      <c r="AJ7" s="58"/>
      <c r="AK7" s="58"/>
      <c r="AL7" s="58"/>
      <c r="AM7" s="59"/>
      <c r="AN7" s="58"/>
      <c r="AO7" s="58"/>
      <c r="AP7" s="58"/>
      <c r="AQ7" s="59"/>
      <c r="AR7" s="58"/>
      <c r="AS7" s="58"/>
      <c r="AT7" s="58"/>
      <c r="AU7" s="59"/>
      <c r="AV7" s="58"/>
      <c r="AW7" s="58"/>
      <c r="AX7" s="58"/>
      <c r="AY7" s="59"/>
      <c r="AZ7" s="58"/>
      <c r="BA7" s="58"/>
      <c r="BB7" s="58"/>
      <c r="BC7" s="59"/>
      <c r="BF7" s="34"/>
      <c r="BG7" s="34"/>
    </row>
    <row r="8" spans="2:59" ht="12.75">
      <c r="B8" s="60" t="s">
        <v>41</v>
      </c>
      <c r="C8" s="61" t="s">
        <v>42</v>
      </c>
      <c r="D8" s="61" t="s">
        <v>36</v>
      </c>
      <c r="E8" s="62" t="s">
        <v>43</v>
      </c>
      <c r="F8" s="63"/>
      <c r="G8" s="64" t="s">
        <v>24</v>
      </c>
      <c r="H8" s="65">
        <v>90</v>
      </c>
      <c r="I8" s="66">
        <v>8</v>
      </c>
      <c r="J8" s="64" t="s">
        <v>23</v>
      </c>
      <c r="K8" s="65">
        <v>92</v>
      </c>
      <c r="L8" s="66">
        <v>4</v>
      </c>
      <c r="M8" s="64" t="s">
        <v>23</v>
      </c>
      <c r="N8" s="65">
        <v>92</v>
      </c>
      <c r="O8" s="66">
        <v>4</v>
      </c>
      <c r="P8" s="64" t="s">
        <v>23</v>
      </c>
      <c r="Q8" s="65">
        <v>92</v>
      </c>
      <c r="R8" s="66">
        <v>4</v>
      </c>
      <c r="S8" s="64" t="s">
        <v>23</v>
      </c>
      <c r="T8" s="65">
        <v>90</v>
      </c>
      <c r="U8" s="66">
        <v>4</v>
      </c>
      <c r="V8" s="64" t="s">
        <v>24</v>
      </c>
      <c r="W8" s="65">
        <v>62</v>
      </c>
      <c r="X8" s="66">
        <v>11</v>
      </c>
      <c r="Y8" s="67">
        <v>20</v>
      </c>
      <c r="Z8" s="67">
        <f>SUM(AI8,AM8,AQ8,AU8,AY8,BC8)</f>
        <v>0</v>
      </c>
      <c r="AA8" s="27"/>
      <c r="AB8" s="68"/>
      <c r="AC8" s="68"/>
      <c r="AD8" s="69">
        <f>SUM(H8,K8,N8,Q8,T8,W8,Y8,Z8)-AB8-MIN(H8,K8,N8,Q8,T8,W8)</f>
        <v>476</v>
      </c>
      <c r="AE8" s="70">
        <v>5</v>
      </c>
      <c r="AF8" s="71"/>
      <c r="AG8" s="71"/>
      <c r="AH8" s="71"/>
      <c r="AI8" s="72"/>
      <c r="AJ8" s="71"/>
      <c r="AK8" s="71"/>
      <c r="AL8" s="71"/>
      <c r="AM8" s="72"/>
      <c r="AN8" s="71"/>
      <c r="AO8" s="71"/>
      <c r="AP8" s="71"/>
      <c r="AQ8" s="72"/>
      <c r="AR8" s="71"/>
      <c r="AS8" s="71"/>
      <c r="AT8" s="71"/>
      <c r="AU8" s="72"/>
      <c r="AV8" s="71"/>
      <c r="AW8" s="71"/>
      <c r="AX8" s="71"/>
      <c r="AY8" s="72"/>
      <c r="AZ8" s="71"/>
      <c r="BA8" s="71"/>
      <c r="BB8" s="71"/>
      <c r="BC8" s="72"/>
      <c r="BF8" s="34"/>
      <c r="BG8" s="34"/>
    </row>
    <row r="9" spans="2:59" ht="12.75">
      <c r="B9" s="35" t="s">
        <v>44</v>
      </c>
      <c r="C9" s="36" t="s">
        <v>45</v>
      </c>
      <c r="D9" s="36" t="s">
        <v>36</v>
      </c>
      <c r="E9" s="37" t="s">
        <v>46</v>
      </c>
      <c r="F9" s="3"/>
      <c r="G9" s="73"/>
      <c r="H9" s="23">
        <v>0</v>
      </c>
      <c r="I9" s="74"/>
      <c r="J9" s="22" t="s">
        <v>24</v>
      </c>
      <c r="K9" s="23">
        <v>90</v>
      </c>
      <c r="L9" s="24">
        <v>8</v>
      </c>
      <c r="M9" s="22" t="s">
        <v>23</v>
      </c>
      <c r="N9" s="23">
        <v>140</v>
      </c>
      <c r="O9" s="24">
        <v>1</v>
      </c>
      <c r="P9" s="22" t="s">
        <v>23</v>
      </c>
      <c r="Q9" s="75">
        <v>140</v>
      </c>
      <c r="R9" s="76">
        <v>1</v>
      </c>
      <c r="S9" s="73"/>
      <c r="T9" s="23">
        <v>0</v>
      </c>
      <c r="U9" s="74"/>
      <c r="V9" s="25" t="s">
        <v>25</v>
      </c>
      <c r="W9" s="23">
        <v>80</v>
      </c>
      <c r="X9" s="77">
        <v>13</v>
      </c>
      <c r="Y9" s="26">
        <v>0</v>
      </c>
      <c r="Z9" s="26">
        <v>12</v>
      </c>
      <c r="AA9" s="27"/>
      <c r="AB9" s="28"/>
      <c r="AC9" s="28">
        <v>53</v>
      </c>
      <c r="AD9" s="29">
        <f>SUM(H9,K9,N9,Q9,T9,W9,Y9,Z9)-AB9-MIN(H9,K9,N9,Q9,T9,W9)</f>
        <v>462</v>
      </c>
      <c r="AE9" s="42">
        <v>6</v>
      </c>
      <c r="AF9" s="31"/>
      <c r="AG9" s="32"/>
      <c r="AH9" s="32"/>
      <c r="AI9" s="33"/>
      <c r="AJ9" s="31"/>
      <c r="AK9" s="32">
        <v>35</v>
      </c>
      <c r="AL9" s="32"/>
      <c r="AM9" s="33">
        <v>4</v>
      </c>
      <c r="AN9" s="31">
        <v>47</v>
      </c>
      <c r="AO9" s="32"/>
      <c r="AP9" s="32"/>
      <c r="AQ9" s="33">
        <v>2</v>
      </c>
      <c r="AR9" s="31">
        <v>53</v>
      </c>
      <c r="AS9" s="32"/>
      <c r="AT9" s="32"/>
      <c r="AU9" s="33">
        <v>6</v>
      </c>
      <c r="AV9" s="31"/>
      <c r="AW9" s="32"/>
      <c r="AX9" s="32"/>
      <c r="AY9" s="33"/>
      <c r="AZ9" s="31"/>
      <c r="BA9" s="32"/>
      <c r="BB9" s="32">
        <v>48</v>
      </c>
      <c r="BC9" s="33">
        <v>4</v>
      </c>
      <c r="BF9" s="34"/>
      <c r="BG9" s="34"/>
    </row>
    <row r="10" spans="2:59" ht="12.75">
      <c r="B10" s="35" t="s">
        <v>47</v>
      </c>
      <c r="C10" s="36" t="s">
        <v>48</v>
      </c>
      <c r="D10" s="36" t="s">
        <v>49</v>
      </c>
      <c r="E10" s="36" t="s">
        <v>50</v>
      </c>
      <c r="F10" s="3"/>
      <c r="G10" s="22" t="s">
        <v>23</v>
      </c>
      <c r="H10" s="78">
        <v>76</v>
      </c>
      <c r="I10" s="24">
        <v>6</v>
      </c>
      <c r="J10" s="22" t="s">
        <v>23</v>
      </c>
      <c r="K10" s="23">
        <v>84</v>
      </c>
      <c r="L10" s="24">
        <v>5</v>
      </c>
      <c r="M10" s="22" t="s">
        <v>24</v>
      </c>
      <c r="N10" s="23">
        <v>82</v>
      </c>
      <c r="O10" s="39">
        <v>9</v>
      </c>
      <c r="P10" s="25" t="s">
        <v>23</v>
      </c>
      <c r="Q10" s="38">
        <v>78</v>
      </c>
      <c r="R10" s="39">
        <v>7</v>
      </c>
      <c r="S10" s="25" t="s">
        <v>24</v>
      </c>
      <c r="T10" s="38">
        <v>78</v>
      </c>
      <c r="U10" s="39">
        <v>8</v>
      </c>
      <c r="V10" s="25" t="s">
        <v>24</v>
      </c>
      <c r="W10" s="38">
        <v>92</v>
      </c>
      <c r="X10" s="39">
        <v>6</v>
      </c>
      <c r="Y10" s="40">
        <v>20</v>
      </c>
      <c r="Z10" s="26">
        <f>SUM(AI10,AM10,AQ10,AU10,AY10,BC10)</f>
        <v>6</v>
      </c>
      <c r="AA10" s="27"/>
      <c r="AB10" s="28"/>
      <c r="AC10" s="28">
        <v>34</v>
      </c>
      <c r="AD10" s="29">
        <f>SUM(H10,K10,N10,Q10,T10,W10,Y10,Z10)-AB10-MIN(H10,K10,N10,Q10,T10,W10)</f>
        <v>440</v>
      </c>
      <c r="AE10" s="30">
        <v>7</v>
      </c>
      <c r="AF10" s="31"/>
      <c r="AG10" s="32"/>
      <c r="AH10" s="32"/>
      <c r="AI10" s="33"/>
      <c r="AJ10" s="31">
        <v>34</v>
      </c>
      <c r="AK10" s="32"/>
      <c r="AL10" s="32"/>
      <c r="AM10" s="33">
        <v>2</v>
      </c>
      <c r="AN10" s="31"/>
      <c r="AO10" s="32">
        <v>31</v>
      </c>
      <c r="AP10" s="32"/>
      <c r="AQ10" s="33">
        <v>4</v>
      </c>
      <c r="AR10" s="31"/>
      <c r="AS10" s="32"/>
      <c r="AT10" s="32"/>
      <c r="AU10" s="33"/>
      <c r="AV10" s="31"/>
      <c r="AW10" s="32"/>
      <c r="AX10" s="32"/>
      <c r="AY10" s="33"/>
      <c r="AZ10" s="31"/>
      <c r="BA10" s="32"/>
      <c r="BB10" s="32"/>
      <c r="BC10" s="33"/>
      <c r="BF10" s="34"/>
      <c r="BG10" s="34"/>
    </row>
    <row r="11" spans="2:59" ht="12.75">
      <c r="B11" s="79" t="s">
        <v>51</v>
      </c>
      <c r="C11" s="80" t="s">
        <v>45</v>
      </c>
      <c r="D11" s="36" t="s">
        <v>52</v>
      </c>
      <c r="E11" s="81" t="s">
        <v>53</v>
      </c>
      <c r="F11" s="3"/>
      <c r="G11" s="25" t="s">
        <v>23</v>
      </c>
      <c r="H11" s="38">
        <v>92</v>
      </c>
      <c r="I11" s="39">
        <v>4</v>
      </c>
      <c r="J11" s="46"/>
      <c r="K11" s="38">
        <v>0</v>
      </c>
      <c r="L11" s="47"/>
      <c r="M11" s="25" t="s">
        <v>24</v>
      </c>
      <c r="N11" s="38">
        <v>104</v>
      </c>
      <c r="O11" s="39">
        <v>7</v>
      </c>
      <c r="P11" s="25" t="s">
        <v>23</v>
      </c>
      <c r="Q11" s="38">
        <v>90</v>
      </c>
      <c r="R11" s="39">
        <v>5</v>
      </c>
      <c r="S11" s="22" t="s">
        <v>24</v>
      </c>
      <c r="T11" s="23">
        <v>60</v>
      </c>
      <c r="U11" s="24">
        <v>12</v>
      </c>
      <c r="V11" s="22" t="s">
        <v>24</v>
      </c>
      <c r="W11" s="23">
        <v>82</v>
      </c>
      <c r="X11" s="24">
        <v>7</v>
      </c>
      <c r="Y11" s="26">
        <v>0</v>
      </c>
      <c r="Z11" s="82">
        <f>SUM(AI11,AM11,AQ11,AU11,AY11,BC11)</f>
        <v>0</v>
      </c>
      <c r="AA11" s="27"/>
      <c r="AB11" s="83"/>
      <c r="AC11" s="28"/>
      <c r="AD11" s="29">
        <f>SUM(H11,K11,N11,Q11,T11,W11,Y11,Z11)-AB11-MIN(H11,K11,N11,Q11,T11,W11)</f>
        <v>428</v>
      </c>
      <c r="AE11" s="42">
        <v>8</v>
      </c>
      <c r="AF11" s="31"/>
      <c r="AG11" s="32"/>
      <c r="AH11" s="32"/>
      <c r="AI11" s="33"/>
      <c r="AJ11" s="31"/>
      <c r="AK11" s="32"/>
      <c r="AL11" s="32"/>
      <c r="AM11" s="33"/>
      <c r="AN11" s="31"/>
      <c r="AO11" s="32"/>
      <c r="AP11" s="32"/>
      <c r="AQ11" s="33"/>
      <c r="AR11" s="31"/>
      <c r="AS11" s="32"/>
      <c r="AT11" s="32"/>
      <c r="AU11" s="33"/>
      <c r="AV11" s="31"/>
      <c r="AW11" s="32"/>
      <c r="AX11" s="32"/>
      <c r="AY11" s="33"/>
      <c r="AZ11" s="31"/>
      <c r="BA11" s="32"/>
      <c r="BB11" s="32"/>
      <c r="BC11" s="33"/>
      <c r="BF11" s="34"/>
      <c r="BG11" s="34"/>
    </row>
    <row r="12" spans="2:59" ht="12.75">
      <c r="B12" s="35" t="s">
        <v>54</v>
      </c>
      <c r="C12" s="36" t="s">
        <v>55</v>
      </c>
      <c r="D12" s="36" t="s">
        <v>36</v>
      </c>
      <c r="E12" s="37" t="s">
        <v>56</v>
      </c>
      <c r="F12" s="3"/>
      <c r="G12" s="25" t="s">
        <v>24</v>
      </c>
      <c r="H12" s="38">
        <v>82</v>
      </c>
      <c r="I12" s="39">
        <v>9</v>
      </c>
      <c r="J12" s="25" t="s">
        <v>24</v>
      </c>
      <c r="K12" s="38">
        <v>82</v>
      </c>
      <c r="L12" s="39">
        <v>9</v>
      </c>
      <c r="M12" s="25" t="s">
        <v>24</v>
      </c>
      <c r="N12" s="38">
        <v>74</v>
      </c>
      <c r="O12" s="39">
        <v>11</v>
      </c>
      <c r="P12" s="25" t="s">
        <v>24</v>
      </c>
      <c r="Q12" s="38">
        <v>90</v>
      </c>
      <c r="R12" s="39">
        <v>10</v>
      </c>
      <c r="S12" s="46"/>
      <c r="T12" s="38">
        <v>0</v>
      </c>
      <c r="U12" s="47"/>
      <c r="V12" s="25" t="s">
        <v>25</v>
      </c>
      <c r="W12" s="23">
        <v>74</v>
      </c>
      <c r="X12" s="77">
        <v>14</v>
      </c>
      <c r="Y12" s="40">
        <v>20</v>
      </c>
      <c r="Z12" s="26">
        <f>SUM(AI12,AM12,AQ12,AU12,AY12,BC12)</f>
        <v>2</v>
      </c>
      <c r="AA12" s="27"/>
      <c r="AB12" s="28">
        <v>5</v>
      </c>
      <c r="AC12" s="28"/>
      <c r="AD12" s="29">
        <f>SUM(H12,K12,N12,Q12,T12,W12,Y12,Z12)-AB12-MIN(H12,K12,N12,Q12,T12,W12)</f>
        <v>419</v>
      </c>
      <c r="AE12" s="30">
        <v>9</v>
      </c>
      <c r="AF12" s="31"/>
      <c r="AG12" s="32"/>
      <c r="AH12" s="32"/>
      <c r="AI12" s="33"/>
      <c r="AJ12" s="31"/>
      <c r="AK12" s="32"/>
      <c r="AL12" s="32"/>
      <c r="AM12" s="33"/>
      <c r="AN12" s="31"/>
      <c r="AO12" s="32"/>
      <c r="AP12" s="32"/>
      <c r="AQ12" s="33"/>
      <c r="AR12" s="31"/>
      <c r="AS12" s="32"/>
      <c r="AT12" s="32"/>
      <c r="AU12" s="33"/>
      <c r="AV12" s="31"/>
      <c r="AW12" s="32"/>
      <c r="AX12" s="32"/>
      <c r="AY12" s="33"/>
      <c r="AZ12" s="31"/>
      <c r="BA12" s="32"/>
      <c r="BB12" s="32">
        <v>41</v>
      </c>
      <c r="BC12" s="33">
        <v>2</v>
      </c>
      <c r="BF12" s="34"/>
      <c r="BG12" s="34"/>
    </row>
    <row r="13" spans="2:59" ht="12.75">
      <c r="B13" s="35" t="s">
        <v>38</v>
      </c>
      <c r="C13" s="36" t="s">
        <v>57</v>
      </c>
      <c r="D13" s="36" t="s">
        <v>29</v>
      </c>
      <c r="E13" s="37" t="s">
        <v>58</v>
      </c>
      <c r="F13" s="3"/>
      <c r="G13" s="73"/>
      <c r="H13" s="23">
        <v>0</v>
      </c>
      <c r="I13" s="74"/>
      <c r="J13" s="22" t="s">
        <v>24</v>
      </c>
      <c r="K13" s="23">
        <v>60</v>
      </c>
      <c r="L13" s="24">
        <v>15</v>
      </c>
      <c r="M13" s="22" t="s">
        <v>24</v>
      </c>
      <c r="N13" s="23">
        <v>66</v>
      </c>
      <c r="O13" s="39">
        <v>13</v>
      </c>
      <c r="P13" s="25" t="s">
        <v>25</v>
      </c>
      <c r="Q13" s="38">
        <v>64</v>
      </c>
      <c r="R13" s="39">
        <v>16</v>
      </c>
      <c r="S13" s="25" t="s">
        <v>24</v>
      </c>
      <c r="T13" s="38">
        <v>92</v>
      </c>
      <c r="U13" s="39">
        <v>6</v>
      </c>
      <c r="V13" s="25" t="s">
        <v>23</v>
      </c>
      <c r="W13" s="38">
        <v>90</v>
      </c>
      <c r="X13" s="39">
        <v>4</v>
      </c>
      <c r="Y13" s="40">
        <v>0</v>
      </c>
      <c r="Z13" s="26">
        <f>SUM(AI13,AM13,AQ13,AU13,AY13,BC13)</f>
        <v>0</v>
      </c>
      <c r="AA13" s="27"/>
      <c r="AB13" s="28"/>
      <c r="AC13" s="28"/>
      <c r="AD13" s="29">
        <f>SUM(H13,K13,N13,Q13,T13,W13,Y13,Z13)-AB13-MIN(H13,K13,N13,Q13,T13,W13)</f>
        <v>372</v>
      </c>
      <c r="AE13" s="42">
        <v>10</v>
      </c>
      <c r="AF13" s="31"/>
      <c r="AG13" s="32"/>
      <c r="AH13" s="32"/>
      <c r="AI13" s="33"/>
      <c r="AJ13" s="31"/>
      <c r="AK13" s="32"/>
      <c r="AL13" s="32"/>
      <c r="AM13" s="33"/>
      <c r="AN13" s="31"/>
      <c r="AO13" s="32"/>
      <c r="AP13" s="32"/>
      <c r="AQ13" s="33"/>
      <c r="AR13" s="31"/>
      <c r="AS13" s="32"/>
      <c r="AT13" s="32"/>
      <c r="AU13" s="33"/>
      <c r="AV13" s="31"/>
      <c r="AW13" s="32"/>
      <c r="AX13" s="32"/>
      <c r="AY13" s="33"/>
      <c r="AZ13" s="31"/>
      <c r="BA13" s="32"/>
      <c r="BB13" s="32"/>
      <c r="BC13" s="33"/>
      <c r="BF13" s="34"/>
      <c r="BG13" s="34"/>
    </row>
    <row r="14" spans="2:59" ht="12.75">
      <c r="B14" s="35" t="s">
        <v>44</v>
      </c>
      <c r="C14" s="36" t="s">
        <v>59</v>
      </c>
      <c r="D14" s="36" t="s">
        <v>36</v>
      </c>
      <c r="E14" s="37" t="s">
        <v>60</v>
      </c>
      <c r="F14" s="3"/>
      <c r="G14" s="22" t="s">
        <v>24</v>
      </c>
      <c r="H14" s="23">
        <v>62</v>
      </c>
      <c r="I14" s="24">
        <v>12</v>
      </c>
      <c r="J14" s="22" t="s">
        <v>24</v>
      </c>
      <c r="K14" s="23">
        <v>66</v>
      </c>
      <c r="L14" s="24">
        <v>13</v>
      </c>
      <c r="M14" s="22" t="s">
        <v>24</v>
      </c>
      <c r="N14" s="23">
        <v>78</v>
      </c>
      <c r="O14" s="39">
        <v>10</v>
      </c>
      <c r="P14" s="25" t="s">
        <v>23</v>
      </c>
      <c r="Q14" s="38">
        <v>76</v>
      </c>
      <c r="R14" s="39">
        <v>8</v>
      </c>
      <c r="S14" s="46"/>
      <c r="T14" s="38">
        <v>0</v>
      </c>
      <c r="U14" s="47"/>
      <c r="V14" s="25" t="s">
        <v>25</v>
      </c>
      <c r="W14" s="23">
        <v>62</v>
      </c>
      <c r="X14" s="77">
        <v>15</v>
      </c>
      <c r="Y14" s="40">
        <v>20</v>
      </c>
      <c r="Z14" s="26">
        <f>SUM(AI14,AM14,AQ14,AU14,AY14,BC14)</f>
        <v>2</v>
      </c>
      <c r="AA14" s="27"/>
      <c r="AB14" s="28"/>
      <c r="AC14" s="28">
        <v>23</v>
      </c>
      <c r="AD14" s="29">
        <f>SUM(H14,K14,N14,Q14,T14,W14,Y14,Z14)-AB14-MIN(H14,K14,N14,Q14,T14,W14)</f>
        <v>366</v>
      </c>
      <c r="AE14" s="30">
        <v>11</v>
      </c>
      <c r="AF14" s="31"/>
      <c r="AG14" s="32"/>
      <c r="AH14" s="32"/>
      <c r="AI14" s="33"/>
      <c r="AJ14" s="31"/>
      <c r="AK14" s="32">
        <v>23</v>
      </c>
      <c r="AL14" s="32"/>
      <c r="AM14" s="33"/>
      <c r="AN14" s="31"/>
      <c r="AO14" s="32"/>
      <c r="AP14" s="32"/>
      <c r="AQ14" s="33"/>
      <c r="AR14" s="31"/>
      <c r="AS14" s="32"/>
      <c r="AT14" s="32"/>
      <c r="AU14" s="33"/>
      <c r="AV14" s="31"/>
      <c r="AW14" s="32"/>
      <c r="AX14" s="32"/>
      <c r="AY14" s="33"/>
      <c r="AZ14" s="31"/>
      <c r="BA14" s="32"/>
      <c r="BB14" s="32">
        <v>34</v>
      </c>
      <c r="BC14" s="33">
        <v>2</v>
      </c>
      <c r="BF14" s="34"/>
      <c r="BG14" s="34"/>
    </row>
    <row r="15" spans="2:59" ht="12.75">
      <c r="B15" s="35" t="s">
        <v>61</v>
      </c>
      <c r="C15" s="36" t="s">
        <v>62</v>
      </c>
      <c r="D15" s="36" t="s">
        <v>36</v>
      </c>
      <c r="E15" s="37" t="s">
        <v>63</v>
      </c>
      <c r="F15" s="3"/>
      <c r="G15" s="22" t="s">
        <v>25</v>
      </c>
      <c r="H15" s="23">
        <v>62</v>
      </c>
      <c r="I15" s="24">
        <v>15</v>
      </c>
      <c r="J15" s="22" t="s">
        <v>24</v>
      </c>
      <c r="K15" s="23">
        <v>74</v>
      </c>
      <c r="L15" s="24">
        <v>11</v>
      </c>
      <c r="M15" s="22" t="s">
        <v>24</v>
      </c>
      <c r="N15" s="23">
        <v>66</v>
      </c>
      <c r="O15" s="39">
        <v>13</v>
      </c>
      <c r="P15" s="25" t="s">
        <v>24</v>
      </c>
      <c r="Q15" s="38">
        <v>82</v>
      </c>
      <c r="R15" s="39">
        <v>11</v>
      </c>
      <c r="S15" s="46"/>
      <c r="T15" s="38">
        <v>0</v>
      </c>
      <c r="U15" s="47"/>
      <c r="V15" s="25" t="s">
        <v>25</v>
      </c>
      <c r="W15" s="23">
        <v>52</v>
      </c>
      <c r="X15" s="77">
        <v>17</v>
      </c>
      <c r="Y15" s="40">
        <v>20</v>
      </c>
      <c r="Z15" s="26">
        <f>SUM(AI15,AM15,AQ15,AU15,AY15,BC15)</f>
        <v>0</v>
      </c>
      <c r="AA15" s="27"/>
      <c r="AB15" s="28"/>
      <c r="AC15" s="28"/>
      <c r="AD15" s="29">
        <f>SUM(H15,K15,N15,Q15,T15,W15,Y15,Z15)-AB15-MIN(H15,K15,N15,Q15,T15,W15)</f>
        <v>356</v>
      </c>
      <c r="AE15" s="42">
        <v>12</v>
      </c>
      <c r="AF15" s="31"/>
      <c r="AG15" s="32"/>
      <c r="AH15" s="32"/>
      <c r="AI15" s="33"/>
      <c r="AJ15" s="31"/>
      <c r="AK15" s="32"/>
      <c r="AL15" s="32"/>
      <c r="AM15" s="33"/>
      <c r="AN15" s="31"/>
      <c r="AO15" s="32"/>
      <c r="AP15" s="32"/>
      <c r="AQ15" s="33"/>
      <c r="AR15" s="31"/>
      <c r="AS15" s="32"/>
      <c r="AT15" s="32"/>
      <c r="AU15" s="33"/>
      <c r="AV15" s="31"/>
      <c r="AW15" s="32"/>
      <c r="AX15" s="32"/>
      <c r="AY15" s="33"/>
      <c r="AZ15" s="31"/>
      <c r="BA15" s="32"/>
      <c r="BB15" s="32"/>
      <c r="BC15" s="33"/>
      <c r="BF15" s="34"/>
      <c r="BG15" s="34"/>
    </row>
    <row r="16" spans="2:59" ht="12.75">
      <c r="B16" s="79" t="s">
        <v>64</v>
      </c>
      <c r="C16" s="80" t="s">
        <v>65</v>
      </c>
      <c r="D16" s="36" t="s">
        <v>36</v>
      </c>
      <c r="E16" s="81" t="s">
        <v>63</v>
      </c>
      <c r="F16" s="3"/>
      <c r="G16" s="25" t="s">
        <v>25</v>
      </c>
      <c r="H16" s="38">
        <v>80</v>
      </c>
      <c r="I16" s="39">
        <v>13</v>
      </c>
      <c r="J16" s="25" t="s">
        <v>23</v>
      </c>
      <c r="K16" s="38">
        <v>106</v>
      </c>
      <c r="L16" s="39">
        <v>3</v>
      </c>
      <c r="M16" s="25" t="s">
        <v>23</v>
      </c>
      <c r="N16" s="38">
        <v>76</v>
      </c>
      <c r="O16" s="39">
        <v>6</v>
      </c>
      <c r="P16" s="25" t="s">
        <v>24</v>
      </c>
      <c r="Q16" s="38">
        <v>78</v>
      </c>
      <c r="R16" s="39">
        <v>12</v>
      </c>
      <c r="S16" s="73"/>
      <c r="T16" s="23">
        <v>0</v>
      </c>
      <c r="U16" s="74"/>
      <c r="V16" s="73"/>
      <c r="W16" s="23">
        <v>0</v>
      </c>
      <c r="X16" s="74"/>
      <c r="Y16" s="84">
        <v>0</v>
      </c>
      <c r="Z16" s="85">
        <f>SUM(AI16,AM16,AQ16,AU16,AY16,BC16)</f>
        <v>0</v>
      </c>
      <c r="AA16" s="27"/>
      <c r="AB16" s="83">
        <v>5</v>
      </c>
      <c r="AC16" s="83">
        <v>31</v>
      </c>
      <c r="AD16" s="29">
        <f>SUM(H16,K16,N16,Q16,T16,W16,Y16,Z16)-AB16-MIN(H16,K16,N16,Q16,T16,W16)</f>
        <v>335</v>
      </c>
      <c r="AE16" s="30">
        <v>13</v>
      </c>
      <c r="AF16" s="86"/>
      <c r="AG16" s="87"/>
      <c r="AH16" s="87"/>
      <c r="AI16" s="88"/>
      <c r="AJ16" s="86">
        <v>31</v>
      </c>
      <c r="AK16" s="87"/>
      <c r="AL16" s="87"/>
      <c r="AM16" s="88"/>
      <c r="AN16" s="86"/>
      <c r="AO16" s="87"/>
      <c r="AP16" s="87"/>
      <c r="AQ16" s="88"/>
      <c r="AR16" s="86"/>
      <c r="AS16" s="87"/>
      <c r="AT16" s="87"/>
      <c r="AU16" s="88"/>
      <c r="AV16" s="86"/>
      <c r="AW16" s="87"/>
      <c r="AX16" s="87"/>
      <c r="AY16" s="88"/>
      <c r="AZ16" s="86"/>
      <c r="BA16" s="87"/>
      <c r="BB16" s="87"/>
      <c r="BC16" s="88"/>
      <c r="BF16" s="34"/>
      <c r="BG16" s="34"/>
    </row>
    <row r="17" spans="2:59" ht="12.75">
      <c r="B17" s="35" t="s">
        <v>66</v>
      </c>
      <c r="C17" s="36" t="s">
        <v>67</v>
      </c>
      <c r="D17" s="36" t="s">
        <v>29</v>
      </c>
      <c r="E17" s="37" t="s">
        <v>68</v>
      </c>
      <c r="F17" s="3"/>
      <c r="G17" s="22" t="s">
        <v>25</v>
      </c>
      <c r="H17" s="23">
        <v>48</v>
      </c>
      <c r="I17" s="24">
        <v>19</v>
      </c>
      <c r="J17" s="22" t="s">
        <v>24</v>
      </c>
      <c r="K17" s="23">
        <v>52</v>
      </c>
      <c r="L17" s="24">
        <v>19</v>
      </c>
      <c r="M17" s="22" t="s">
        <v>24</v>
      </c>
      <c r="N17" s="23">
        <v>52</v>
      </c>
      <c r="O17" s="24">
        <v>19</v>
      </c>
      <c r="P17" s="22" t="s">
        <v>25</v>
      </c>
      <c r="Q17" s="23">
        <v>48</v>
      </c>
      <c r="R17" s="24">
        <v>20</v>
      </c>
      <c r="S17" s="22" t="s">
        <v>24</v>
      </c>
      <c r="T17" s="23">
        <v>60</v>
      </c>
      <c r="U17" s="24">
        <v>11</v>
      </c>
      <c r="V17" s="22" t="s">
        <v>24</v>
      </c>
      <c r="W17" s="23">
        <v>60</v>
      </c>
      <c r="X17" s="24">
        <v>12</v>
      </c>
      <c r="Y17" s="26">
        <v>20</v>
      </c>
      <c r="Z17" s="26">
        <f>SUM(AI17,AM17,AQ17,AU17,AY17,BC17)</f>
        <v>0</v>
      </c>
      <c r="AA17" s="27"/>
      <c r="AB17" s="28"/>
      <c r="AC17" s="28"/>
      <c r="AD17" s="29">
        <f>SUM(H17,K17,N17,Q17,T17,W17,Y17,Z17)-AB17-MIN(H17,K17,N17,Q17,T17,W17)</f>
        <v>292</v>
      </c>
      <c r="AE17" s="42">
        <v>14</v>
      </c>
      <c r="AF17" s="31"/>
      <c r="AG17" s="32"/>
      <c r="AH17" s="32"/>
      <c r="AI17" s="33"/>
      <c r="AJ17" s="31"/>
      <c r="AK17" s="32"/>
      <c r="AL17" s="32"/>
      <c r="AM17" s="33"/>
      <c r="AN17" s="31"/>
      <c r="AO17" s="32"/>
      <c r="AP17" s="32"/>
      <c r="AQ17" s="33"/>
      <c r="AR17" s="31"/>
      <c r="AS17" s="32"/>
      <c r="AT17" s="32"/>
      <c r="AU17" s="33"/>
      <c r="AV17" s="31"/>
      <c r="AW17" s="32"/>
      <c r="AX17" s="32"/>
      <c r="AY17" s="33"/>
      <c r="AZ17" s="31"/>
      <c r="BA17" s="32"/>
      <c r="BB17" s="32"/>
      <c r="BC17" s="33"/>
      <c r="BF17" s="34"/>
      <c r="BG17" s="34"/>
    </row>
    <row r="18" spans="2:59" ht="12.75">
      <c r="B18" s="35" t="s">
        <v>69</v>
      </c>
      <c r="C18" s="36" t="s">
        <v>70</v>
      </c>
      <c r="D18" s="36" t="s">
        <v>36</v>
      </c>
      <c r="E18" s="37" t="s">
        <v>71</v>
      </c>
      <c r="F18" s="3"/>
      <c r="G18" s="22" t="s">
        <v>25</v>
      </c>
      <c r="H18" s="23">
        <v>52</v>
      </c>
      <c r="I18" s="24">
        <v>17</v>
      </c>
      <c r="J18" s="22" t="s">
        <v>24</v>
      </c>
      <c r="K18" s="23">
        <v>60</v>
      </c>
      <c r="L18" s="24">
        <v>15</v>
      </c>
      <c r="M18" s="22" t="s">
        <v>24</v>
      </c>
      <c r="N18" s="23">
        <v>52</v>
      </c>
      <c r="O18" s="24">
        <v>19</v>
      </c>
      <c r="P18" s="22" t="s">
        <v>25</v>
      </c>
      <c r="Q18" s="75">
        <v>48</v>
      </c>
      <c r="R18" s="76">
        <v>20</v>
      </c>
      <c r="S18" s="73"/>
      <c r="T18" s="23">
        <v>0</v>
      </c>
      <c r="U18" s="74"/>
      <c r="V18" s="25" t="s">
        <v>25</v>
      </c>
      <c r="W18" s="23">
        <v>56</v>
      </c>
      <c r="X18" s="77">
        <v>16</v>
      </c>
      <c r="Y18" s="26">
        <v>20</v>
      </c>
      <c r="Z18" s="26">
        <f>SUM(AI18,AM18,AQ18,AU18,AY18,BC18)</f>
        <v>2</v>
      </c>
      <c r="AA18" s="27"/>
      <c r="AB18" s="28"/>
      <c r="AC18" s="28"/>
      <c r="AD18" s="29">
        <f>SUM(H18,K18,N18,Q18,T18,W18,Y18,Z18)-AB18-MIN(H18,K18,N18,Q18,T18,W18)</f>
        <v>290</v>
      </c>
      <c r="AE18" s="30">
        <v>15</v>
      </c>
      <c r="AF18" s="31"/>
      <c r="AG18" s="32"/>
      <c r="AH18" s="32"/>
      <c r="AI18" s="33"/>
      <c r="AJ18" s="31"/>
      <c r="AK18" s="32"/>
      <c r="AL18" s="32"/>
      <c r="AM18" s="33"/>
      <c r="AN18" s="31"/>
      <c r="AO18" s="32"/>
      <c r="AP18" s="32"/>
      <c r="AQ18" s="33"/>
      <c r="AR18" s="31"/>
      <c r="AS18" s="32"/>
      <c r="AT18" s="32"/>
      <c r="AU18" s="33"/>
      <c r="AV18" s="31"/>
      <c r="AW18" s="32"/>
      <c r="AX18" s="32"/>
      <c r="AY18" s="33"/>
      <c r="AZ18" s="31"/>
      <c r="BA18" s="32"/>
      <c r="BB18" s="32">
        <v>22</v>
      </c>
      <c r="BC18" s="33">
        <v>2</v>
      </c>
      <c r="BF18" s="34"/>
      <c r="BG18" s="34"/>
    </row>
    <row r="19" spans="2:59" ht="12.75">
      <c r="B19" s="35" t="s">
        <v>72</v>
      </c>
      <c r="C19" s="36" t="s">
        <v>73</v>
      </c>
      <c r="D19" s="36" t="s">
        <v>52</v>
      </c>
      <c r="E19" s="37" t="s">
        <v>74</v>
      </c>
      <c r="F19" s="3"/>
      <c r="G19" s="22" t="s">
        <v>23</v>
      </c>
      <c r="H19" s="23">
        <v>84</v>
      </c>
      <c r="I19" s="24">
        <v>5</v>
      </c>
      <c r="J19" s="73"/>
      <c r="K19" s="23">
        <v>0</v>
      </c>
      <c r="L19" s="74"/>
      <c r="M19" s="73"/>
      <c r="N19" s="23">
        <v>0</v>
      </c>
      <c r="O19" s="74"/>
      <c r="P19" s="22" t="s">
        <v>25</v>
      </c>
      <c r="Q19" s="23">
        <v>74</v>
      </c>
      <c r="R19" s="24">
        <v>15</v>
      </c>
      <c r="S19" s="22" t="s">
        <v>24</v>
      </c>
      <c r="T19" s="23">
        <v>62</v>
      </c>
      <c r="U19" s="24">
        <v>10</v>
      </c>
      <c r="V19" s="22" t="s">
        <v>24</v>
      </c>
      <c r="W19" s="23">
        <v>64</v>
      </c>
      <c r="X19" s="24">
        <v>10</v>
      </c>
      <c r="Y19" s="26">
        <v>0</v>
      </c>
      <c r="Z19" s="26">
        <f>SUM(AI19,AM19,AQ19,AU19,AY19,BC19)</f>
        <v>0</v>
      </c>
      <c r="AA19" s="27"/>
      <c r="AB19" s="28"/>
      <c r="AC19" s="28"/>
      <c r="AD19" s="29">
        <f>SUM(H19,K19,N19,Q19,T19,W19,Y19,Z19)-AB19-MIN(H19,K19,N19,Q19,T19,W19)</f>
        <v>284</v>
      </c>
      <c r="AE19" s="42">
        <v>16</v>
      </c>
      <c r="AF19" s="31"/>
      <c r="AG19" s="32"/>
      <c r="AH19" s="32"/>
      <c r="AI19" s="33"/>
      <c r="AJ19" s="31"/>
      <c r="AK19" s="32"/>
      <c r="AL19" s="32"/>
      <c r="AM19" s="33"/>
      <c r="AN19" s="31"/>
      <c r="AO19" s="32"/>
      <c r="AP19" s="32"/>
      <c r="AQ19" s="33"/>
      <c r="AR19" s="31"/>
      <c r="AS19" s="32"/>
      <c r="AT19" s="32"/>
      <c r="AU19" s="33"/>
      <c r="AV19" s="31"/>
      <c r="AW19" s="32"/>
      <c r="AX19" s="32"/>
      <c r="AY19" s="33"/>
      <c r="AZ19" s="31"/>
      <c r="BA19" s="32"/>
      <c r="BB19" s="32"/>
      <c r="BC19" s="33"/>
      <c r="BF19" s="34"/>
      <c r="BG19" s="34"/>
    </row>
    <row r="20" spans="2:59" ht="12.75">
      <c r="B20" s="35" t="s">
        <v>75</v>
      </c>
      <c r="C20" s="36" t="s">
        <v>76</v>
      </c>
      <c r="D20" s="36" t="s">
        <v>36</v>
      </c>
      <c r="E20" s="37" t="s">
        <v>77</v>
      </c>
      <c r="F20" s="3"/>
      <c r="G20" s="22" t="s">
        <v>25</v>
      </c>
      <c r="H20" s="23">
        <v>48</v>
      </c>
      <c r="I20" s="24">
        <v>19</v>
      </c>
      <c r="J20" s="22" t="s">
        <v>24</v>
      </c>
      <c r="K20" s="23">
        <v>52</v>
      </c>
      <c r="L20" s="24">
        <v>19</v>
      </c>
      <c r="M20" s="22" t="s">
        <v>24</v>
      </c>
      <c r="N20" s="23">
        <v>60</v>
      </c>
      <c r="O20" s="24">
        <v>15</v>
      </c>
      <c r="P20" s="22" t="s">
        <v>25</v>
      </c>
      <c r="Q20" s="23">
        <v>52</v>
      </c>
      <c r="R20" s="24">
        <v>19</v>
      </c>
      <c r="S20" s="73"/>
      <c r="T20" s="23">
        <v>0</v>
      </c>
      <c r="U20" s="74"/>
      <c r="V20" s="25" t="s">
        <v>25</v>
      </c>
      <c r="W20" s="23">
        <v>45</v>
      </c>
      <c r="X20" s="77">
        <v>19</v>
      </c>
      <c r="Y20" s="26">
        <v>20</v>
      </c>
      <c r="Z20" s="26">
        <f>SUM(AI20,AM20,AQ20,AU20,AY20,BC20)</f>
        <v>0</v>
      </c>
      <c r="AA20" s="27"/>
      <c r="AB20" s="28"/>
      <c r="AC20" s="28"/>
      <c r="AD20" s="29">
        <f>SUM(H20,K20,N20,Q20,T20,W20,Y20,Z20)-AB20-MIN(H20,K20,N20,Q20,T20,W20)</f>
        <v>277</v>
      </c>
      <c r="AE20" s="30">
        <v>17</v>
      </c>
      <c r="AF20" s="31"/>
      <c r="AG20" s="32"/>
      <c r="AH20" s="32"/>
      <c r="AI20" s="33"/>
      <c r="AJ20" s="31"/>
      <c r="AK20" s="32"/>
      <c r="AL20" s="32"/>
      <c r="AM20" s="33"/>
      <c r="AN20" s="31"/>
      <c r="AO20" s="32"/>
      <c r="AP20" s="32"/>
      <c r="AQ20" s="33"/>
      <c r="AR20" s="31"/>
      <c r="AS20" s="32"/>
      <c r="AT20" s="32"/>
      <c r="AU20" s="33"/>
      <c r="AV20" s="31"/>
      <c r="AW20" s="32"/>
      <c r="AX20" s="32"/>
      <c r="AY20" s="33"/>
      <c r="AZ20" s="31"/>
      <c r="BA20" s="32"/>
      <c r="BB20" s="32"/>
      <c r="BC20" s="33"/>
      <c r="BF20" s="34"/>
      <c r="BG20" s="34"/>
    </row>
    <row r="21" spans="2:59" ht="12.75">
      <c r="B21" s="35" t="s">
        <v>78</v>
      </c>
      <c r="C21" s="36" t="s">
        <v>79</v>
      </c>
      <c r="D21" s="36" t="s">
        <v>36</v>
      </c>
      <c r="E21" s="37" t="s">
        <v>80</v>
      </c>
      <c r="F21" s="3"/>
      <c r="G21" s="22" t="s">
        <v>24</v>
      </c>
      <c r="H21" s="23">
        <v>104</v>
      </c>
      <c r="I21" s="24">
        <v>7</v>
      </c>
      <c r="J21" s="22" t="s">
        <v>23</v>
      </c>
      <c r="K21" s="23">
        <v>76</v>
      </c>
      <c r="L21" s="24">
        <v>6</v>
      </c>
      <c r="M21" s="73"/>
      <c r="N21" s="23">
        <v>0</v>
      </c>
      <c r="O21" s="47"/>
      <c r="P21" s="25" t="s">
        <v>24</v>
      </c>
      <c r="Q21" s="38">
        <v>74</v>
      </c>
      <c r="R21" s="39">
        <v>13</v>
      </c>
      <c r="S21" s="46"/>
      <c r="T21" s="38">
        <v>0</v>
      </c>
      <c r="U21" s="47"/>
      <c r="V21" s="46"/>
      <c r="W21" s="38">
        <v>0</v>
      </c>
      <c r="X21" s="47"/>
      <c r="Y21" s="40">
        <v>0</v>
      </c>
      <c r="Z21" s="26">
        <f>SUM(AI21,AM21,AQ21,AU21,AY21,BC21)</f>
        <v>0</v>
      </c>
      <c r="AA21" s="27"/>
      <c r="AB21" s="28"/>
      <c r="AC21" s="28"/>
      <c r="AD21" s="29">
        <f>SUM(H21,K21,N21,Q21,T21,W21,Y21,Z21)-AB21-MIN(H21,K21,N21,Q21,T21,W21)</f>
        <v>254</v>
      </c>
      <c r="AE21" s="42">
        <v>18</v>
      </c>
      <c r="AF21" s="31"/>
      <c r="AG21" s="32"/>
      <c r="AH21" s="32"/>
      <c r="AI21" s="33"/>
      <c r="AJ21" s="31"/>
      <c r="AK21" s="32"/>
      <c r="AL21" s="32"/>
      <c r="AM21" s="33"/>
      <c r="AN21" s="31"/>
      <c r="AO21" s="32"/>
      <c r="AP21" s="32"/>
      <c r="AQ21" s="33"/>
      <c r="AR21" s="31"/>
      <c r="AS21" s="32"/>
      <c r="AT21" s="32"/>
      <c r="AU21" s="33"/>
      <c r="AV21" s="31"/>
      <c r="AW21" s="32"/>
      <c r="AX21" s="32"/>
      <c r="AY21" s="33"/>
      <c r="AZ21" s="31"/>
      <c r="BA21" s="32"/>
      <c r="BB21" s="32"/>
      <c r="BC21" s="33"/>
      <c r="BF21" s="34"/>
      <c r="BG21" s="34"/>
    </row>
    <row r="22" spans="2:59" ht="12.75">
      <c r="B22" s="35" t="s">
        <v>81</v>
      </c>
      <c r="C22" s="36" t="s">
        <v>79</v>
      </c>
      <c r="D22" s="36" t="s">
        <v>52</v>
      </c>
      <c r="E22" s="37" t="s">
        <v>82</v>
      </c>
      <c r="F22" s="3"/>
      <c r="G22" s="22" t="s">
        <v>24</v>
      </c>
      <c r="H22" s="23">
        <v>78</v>
      </c>
      <c r="I22" s="24">
        <v>10</v>
      </c>
      <c r="J22" s="73"/>
      <c r="K22" s="23">
        <v>0</v>
      </c>
      <c r="L22" s="74"/>
      <c r="M22" s="73"/>
      <c r="N22" s="23">
        <v>0</v>
      </c>
      <c r="O22" s="47"/>
      <c r="P22" s="25" t="s">
        <v>25</v>
      </c>
      <c r="Q22" s="38">
        <v>80</v>
      </c>
      <c r="R22" s="39">
        <v>14</v>
      </c>
      <c r="S22" s="25" t="s">
        <v>24</v>
      </c>
      <c r="T22" s="38">
        <v>74</v>
      </c>
      <c r="U22" s="39">
        <v>9</v>
      </c>
      <c r="V22" s="46"/>
      <c r="W22" s="38">
        <v>0</v>
      </c>
      <c r="X22" s="47"/>
      <c r="Y22" s="40">
        <v>0</v>
      </c>
      <c r="Z22" s="26">
        <f>SUM(AI22,AM22,AQ22,AU22,AY22,BC22)</f>
        <v>8</v>
      </c>
      <c r="AA22" s="27"/>
      <c r="AB22" s="28"/>
      <c r="AC22" s="28">
        <v>35</v>
      </c>
      <c r="AD22" s="29">
        <f>SUM(H22,K22,N22,Q22,T22,W22,Y22,Z22)-AB22-MIN(H22,K22,N22,Q22,T22,W22)</f>
        <v>240</v>
      </c>
      <c r="AE22" s="30">
        <v>19</v>
      </c>
      <c r="AF22" s="31"/>
      <c r="AG22" s="32">
        <v>35</v>
      </c>
      <c r="AH22" s="32"/>
      <c r="AI22" s="33">
        <v>4</v>
      </c>
      <c r="AJ22" s="31"/>
      <c r="AK22" s="32"/>
      <c r="AL22" s="32"/>
      <c r="AM22" s="33"/>
      <c r="AN22" s="31"/>
      <c r="AO22" s="32"/>
      <c r="AP22" s="32"/>
      <c r="AQ22" s="33"/>
      <c r="AR22" s="31"/>
      <c r="AS22" s="32"/>
      <c r="AT22" s="32">
        <v>28</v>
      </c>
      <c r="AU22" s="33">
        <v>4</v>
      </c>
      <c r="AV22" s="31"/>
      <c r="AW22" s="32"/>
      <c r="AX22" s="32"/>
      <c r="AY22" s="33"/>
      <c r="AZ22" s="31"/>
      <c r="BA22" s="32"/>
      <c r="BB22" s="32"/>
      <c r="BC22" s="33"/>
      <c r="BF22" s="34"/>
      <c r="BG22" s="34"/>
    </row>
    <row r="23" spans="2:59" ht="12.75">
      <c r="B23" s="35" t="s">
        <v>83</v>
      </c>
      <c r="C23" s="36" t="s">
        <v>84</v>
      </c>
      <c r="D23" s="36" t="s">
        <v>36</v>
      </c>
      <c r="E23" s="89" t="s">
        <v>85</v>
      </c>
      <c r="F23" s="3"/>
      <c r="G23" s="22" t="s">
        <v>25</v>
      </c>
      <c r="H23" s="23">
        <v>56</v>
      </c>
      <c r="I23" s="24">
        <v>16</v>
      </c>
      <c r="J23" s="22" t="s">
        <v>24</v>
      </c>
      <c r="K23" s="23">
        <v>66</v>
      </c>
      <c r="L23" s="24">
        <v>13</v>
      </c>
      <c r="M23" s="73"/>
      <c r="N23" s="23">
        <v>0</v>
      </c>
      <c r="O23" s="74"/>
      <c r="P23" s="22" t="s">
        <v>25</v>
      </c>
      <c r="Q23" s="23">
        <v>62</v>
      </c>
      <c r="R23" s="24">
        <v>17</v>
      </c>
      <c r="S23" s="73"/>
      <c r="T23" s="23">
        <v>0</v>
      </c>
      <c r="U23" s="74"/>
      <c r="V23" s="25" t="s">
        <v>25</v>
      </c>
      <c r="W23" s="23">
        <v>48</v>
      </c>
      <c r="X23" s="77">
        <v>18</v>
      </c>
      <c r="Y23" s="26">
        <v>0</v>
      </c>
      <c r="Z23" s="26">
        <f>SUM(AI23,AM23,AQ23,AU23,AY23,BC23)</f>
        <v>0</v>
      </c>
      <c r="AA23" s="27"/>
      <c r="AB23" s="28"/>
      <c r="AC23" s="28">
        <v>21</v>
      </c>
      <c r="AD23" s="29">
        <f>SUM(H23,K23,N23,Q23,T23,W23,Y23,Z23)-AB23-MIN(H23,K23,N23,Q23,T23,W23)</f>
        <v>232</v>
      </c>
      <c r="AE23" s="42">
        <v>20</v>
      </c>
      <c r="AF23" s="31"/>
      <c r="AG23" s="32"/>
      <c r="AH23" s="32"/>
      <c r="AI23" s="33"/>
      <c r="AJ23" s="31"/>
      <c r="AK23" s="32">
        <v>21</v>
      </c>
      <c r="AL23" s="32"/>
      <c r="AM23" s="33"/>
      <c r="AN23" s="31"/>
      <c r="AO23" s="32"/>
      <c r="AP23" s="32"/>
      <c r="AQ23" s="33"/>
      <c r="AR23" s="31"/>
      <c r="AS23" s="32"/>
      <c r="AT23" s="32"/>
      <c r="AU23" s="33"/>
      <c r="AV23" s="31"/>
      <c r="AW23" s="32"/>
      <c r="AX23" s="32"/>
      <c r="AY23" s="33"/>
      <c r="AZ23" s="31"/>
      <c r="BA23" s="32"/>
      <c r="BB23" s="32"/>
      <c r="BC23" s="33"/>
      <c r="BF23" s="34"/>
      <c r="BG23" s="34"/>
    </row>
    <row r="24" spans="2:59" ht="12.75">
      <c r="B24" s="35" t="s">
        <v>86</v>
      </c>
      <c r="C24" s="36" t="s">
        <v>87</v>
      </c>
      <c r="D24" s="36" t="s">
        <v>36</v>
      </c>
      <c r="E24" s="37" t="s">
        <v>88</v>
      </c>
      <c r="F24" s="3"/>
      <c r="G24" s="22" t="s">
        <v>25</v>
      </c>
      <c r="H24" s="23">
        <v>52</v>
      </c>
      <c r="I24" s="24">
        <v>17</v>
      </c>
      <c r="J24" s="22" t="s">
        <v>24</v>
      </c>
      <c r="K24" s="23">
        <v>60</v>
      </c>
      <c r="L24" s="24">
        <v>15</v>
      </c>
      <c r="M24" s="22" t="s">
        <v>24</v>
      </c>
      <c r="N24" s="23">
        <v>60</v>
      </c>
      <c r="O24" s="24">
        <v>15</v>
      </c>
      <c r="P24" s="22" t="s">
        <v>25</v>
      </c>
      <c r="Q24" s="23">
        <v>54</v>
      </c>
      <c r="R24" s="24">
        <v>18</v>
      </c>
      <c r="S24" s="73"/>
      <c r="T24" s="23">
        <v>0</v>
      </c>
      <c r="U24" s="74"/>
      <c r="V24" s="73"/>
      <c r="W24" s="23">
        <v>0</v>
      </c>
      <c r="X24" s="74"/>
      <c r="Y24" s="26">
        <v>0</v>
      </c>
      <c r="Z24" s="26">
        <f>SUM(AI24,AM24,AQ24,AU24,AY24,BC24)</f>
        <v>0</v>
      </c>
      <c r="AA24" s="27"/>
      <c r="AB24" s="28"/>
      <c r="AC24" s="28"/>
      <c r="AD24" s="29">
        <f>SUM(H24,K24,N24,Q24,T24,W24,Y24,Z24)-AB24-MIN(H24,K24,N24,Q24,T24,W24)</f>
        <v>226</v>
      </c>
      <c r="AE24" s="30">
        <v>21</v>
      </c>
      <c r="AF24" s="31"/>
      <c r="AG24" s="32"/>
      <c r="AH24" s="32"/>
      <c r="AI24" s="33"/>
      <c r="AJ24" s="31"/>
      <c r="AK24" s="32"/>
      <c r="AL24" s="32"/>
      <c r="AM24" s="33"/>
      <c r="AN24" s="31"/>
      <c r="AO24" s="32"/>
      <c r="AP24" s="32"/>
      <c r="AQ24" s="33"/>
      <c r="AR24" s="31"/>
      <c r="AS24" s="32"/>
      <c r="AT24" s="32"/>
      <c r="AU24" s="33"/>
      <c r="AV24" s="31"/>
      <c r="AW24" s="32"/>
      <c r="AX24" s="32"/>
      <c r="AY24" s="33"/>
      <c r="AZ24" s="31"/>
      <c r="BA24" s="32"/>
      <c r="BB24" s="32"/>
      <c r="BC24" s="33"/>
      <c r="BF24" s="34"/>
      <c r="BG24" s="34"/>
    </row>
    <row r="25" spans="2:59" ht="12.75">
      <c r="B25" s="35" t="s">
        <v>89</v>
      </c>
      <c r="C25" s="36" t="s">
        <v>90</v>
      </c>
      <c r="D25" s="36" t="s">
        <v>36</v>
      </c>
      <c r="E25" s="37" t="s">
        <v>91</v>
      </c>
      <c r="F25" s="3"/>
      <c r="G25" s="22" t="s">
        <v>25</v>
      </c>
      <c r="H25" s="23">
        <v>74</v>
      </c>
      <c r="I25" s="24">
        <v>14</v>
      </c>
      <c r="J25" s="22" t="s">
        <v>24</v>
      </c>
      <c r="K25" s="23">
        <v>74</v>
      </c>
      <c r="L25" s="24">
        <v>11</v>
      </c>
      <c r="M25" s="22" t="s">
        <v>24</v>
      </c>
      <c r="N25" s="23">
        <v>74</v>
      </c>
      <c r="O25" s="24">
        <v>11</v>
      </c>
      <c r="P25" s="73"/>
      <c r="Q25" s="23">
        <v>0</v>
      </c>
      <c r="R25" s="74"/>
      <c r="S25" s="73"/>
      <c r="T25" s="23">
        <v>0</v>
      </c>
      <c r="U25" s="74"/>
      <c r="V25" s="73"/>
      <c r="W25" s="23">
        <v>0</v>
      </c>
      <c r="X25" s="74"/>
      <c r="Y25" s="26">
        <v>0</v>
      </c>
      <c r="Z25" s="26">
        <f>SUM(AI25,AM25,AQ25,AU25,AY25,BC25)</f>
        <v>0</v>
      </c>
      <c r="AA25" s="27"/>
      <c r="AB25" s="28"/>
      <c r="AC25" s="28"/>
      <c r="AD25" s="29">
        <f>SUM(H25,K25,N25,Q25,T25,W25,Y25,Z25)-AB25-MIN(H25,K25,N25,Q25,T25,W25)</f>
        <v>222</v>
      </c>
      <c r="AE25" s="42">
        <v>22</v>
      </c>
      <c r="AF25" s="31"/>
      <c r="AG25" s="32"/>
      <c r="AH25" s="32"/>
      <c r="AI25" s="33"/>
      <c r="AJ25" s="31"/>
      <c r="AK25" s="32"/>
      <c r="AL25" s="32"/>
      <c r="AM25" s="33"/>
      <c r="AN25" s="31"/>
      <c r="AO25" s="32"/>
      <c r="AP25" s="32"/>
      <c r="AQ25" s="33"/>
      <c r="AR25" s="31"/>
      <c r="AS25" s="32"/>
      <c r="AT25" s="32"/>
      <c r="AU25" s="33"/>
      <c r="AV25" s="31"/>
      <c r="AW25" s="32"/>
      <c r="AX25" s="32"/>
      <c r="AY25" s="33"/>
      <c r="AZ25" s="31"/>
      <c r="BA25" s="32"/>
      <c r="BB25" s="32"/>
      <c r="BC25" s="33"/>
      <c r="BF25" s="34"/>
      <c r="BG25" s="34"/>
    </row>
    <row r="26" spans="2:59" ht="12.75">
      <c r="B26" s="35" t="s">
        <v>92</v>
      </c>
      <c r="C26" s="36" t="s">
        <v>93</v>
      </c>
      <c r="D26" s="36" t="s">
        <v>52</v>
      </c>
      <c r="E26" s="37" t="s">
        <v>94</v>
      </c>
      <c r="F26" s="3"/>
      <c r="G26" s="73"/>
      <c r="H26" s="23">
        <v>0</v>
      </c>
      <c r="I26" s="74"/>
      <c r="J26" s="73"/>
      <c r="K26" s="23">
        <v>0</v>
      </c>
      <c r="L26" s="74"/>
      <c r="M26" s="73"/>
      <c r="N26" s="23">
        <v>0</v>
      </c>
      <c r="O26" s="74"/>
      <c r="P26" s="73"/>
      <c r="Q26" s="23">
        <v>0</v>
      </c>
      <c r="R26" s="74"/>
      <c r="S26" s="22" t="s">
        <v>24</v>
      </c>
      <c r="T26" s="23">
        <v>82</v>
      </c>
      <c r="U26" s="24">
        <v>7</v>
      </c>
      <c r="V26" s="22" t="s">
        <v>24</v>
      </c>
      <c r="W26" s="23">
        <v>104</v>
      </c>
      <c r="X26" s="24">
        <v>5</v>
      </c>
      <c r="Y26" s="26">
        <v>0</v>
      </c>
      <c r="Z26" s="26">
        <f>SUM(AI26,AM26,AQ26,AU26,AY26,BC26)</f>
        <v>4</v>
      </c>
      <c r="AA26" s="27"/>
      <c r="AB26" s="28"/>
      <c r="AC26" s="28"/>
      <c r="AD26" s="29">
        <f>SUM(H26,K26,N26,Q26,T26,W26,Y26,Z26)-AB26-MIN(H26,K26,N26,Q26,T26,W26)</f>
        <v>190</v>
      </c>
      <c r="AE26" s="30">
        <v>23</v>
      </c>
      <c r="AF26" s="31"/>
      <c r="AG26" s="32"/>
      <c r="AH26" s="32"/>
      <c r="AI26" s="33"/>
      <c r="AJ26" s="31"/>
      <c r="AK26" s="32"/>
      <c r="AL26" s="32"/>
      <c r="AM26" s="33"/>
      <c r="AN26" s="31"/>
      <c r="AO26" s="32"/>
      <c r="AP26" s="32"/>
      <c r="AQ26" s="33"/>
      <c r="AR26" s="31"/>
      <c r="AS26" s="32"/>
      <c r="AT26" s="32"/>
      <c r="AU26" s="33"/>
      <c r="AV26" s="31"/>
      <c r="AW26" s="32"/>
      <c r="AX26" s="32"/>
      <c r="AY26" s="33"/>
      <c r="AZ26" s="31"/>
      <c r="BA26" s="32">
        <v>35</v>
      </c>
      <c r="BB26" s="32"/>
      <c r="BC26" s="33">
        <v>4</v>
      </c>
      <c r="BF26" s="34"/>
      <c r="BG26" s="34"/>
    </row>
    <row r="27" spans="2:59" ht="12.75">
      <c r="B27" s="35" t="s">
        <v>95</v>
      </c>
      <c r="C27" s="36" t="s">
        <v>96</v>
      </c>
      <c r="D27" s="36" t="s">
        <v>52</v>
      </c>
      <c r="E27" s="37" t="s">
        <v>97</v>
      </c>
      <c r="F27" s="3"/>
      <c r="G27" s="22" t="s">
        <v>23</v>
      </c>
      <c r="H27" s="23">
        <v>106</v>
      </c>
      <c r="I27" s="24">
        <v>3</v>
      </c>
      <c r="J27" s="73"/>
      <c r="K27" s="23">
        <v>0</v>
      </c>
      <c r="L27" s="74"/>
      <c r="M27" s="73"/>
      <c r="N27" s="23">
        <v>0</v>
      </c>
      <c r="O27" s="74"/>
      <c r="P27" s="73"/>
      <c r="Q27" s="23">
        <v>0</v>
      </c>
      <c r="R27" s="74"/>
      <c r="S27" s="73"/>
      <c r="T27" s="23">
        <v>0</v>
      </c>
      <c r="U27" s="74"/>
      <c r="V27" s="22" t="s">
        <v>24</v>
      </c>
      <c r="W27" s="23">
        <v>74</v>
      </c>
      <c r="X27" s="24">
        <v>9</v>
      </c>
      <c r="Y27" s="26">
        <v>0</v>
      </c>
      <c r="Z27" s="26">
        <f>SUM(AI27,AM27,AQ27,AU27,AY27,BC27)</f>
        <v>0</v>
      </c>
      <c r="AA27" s="27"/>
      <c r="AB27" s="28"/>
      <c r="AC27" s="28"/>
      <c r="AD27" s="29">
        <f>SUM(H27,K27,N27,Q27,T27,W27,Y27,Z27)-AB27-MIN(H27,K27,N27,Q27,T27,W27)</f>
        <v>180</v>
      </c>
      <c r="AE27" s="42">
        <v>24</v>
      </c>
      <c r="AF27" s="31"/>
      <c r="AG27" s="32"/>
      <c r="AH27" s="32"/>
      <c r="AI27" s="33"/>
      <c r="AJ27" s="31"/>
      <c r="AK27" s="32"/>
      <c r="AL27" s="32"/>
      <c r="AM27" s="33"/>
      <c r="AN27" s="31"/>
      <c r="AO27" s="32"/>
      <c r="AP27" s="32"/>
      <c r="AQ27" s="33"/>
      <c r="AR27" s="31"/>
      <c r="AS27" s="32"/>
      <c r="AT27" s="32"/>
      <c r="AU27" s="33"/>
      <c r="AV27" s="31"/>
      <c r="AW27" s="32"/>
      <c r="AX27" s="32"/>
      <c r="AY27" s="33"/>
      <c r="AZ27" s="31"/>
      <c r="BA27" s="32"/>
      <c r="BB27" s="32"/>
      <c r="BC27" s="33"/>
      <c r="BF27" s="34"/>
      <c r="BG27" s="34"/>
    </row>
    <row r="28" spans="2:59" ht="12.75">
      <c r="B28" s="35" t="s">
        <v>98</v>
      </c>
      <c r="C28" s="36" t="s">
        <v>99</v>
      </c>
      <c r="D28" s="36" t="s">
        <v>36</v>
      </c>
      <c r="E28" s="37" t="s">
        <v>100</v>
      </c>
      <c r="F28" s="3"/>
      <c r="G28" s="22" t="s">
        <v>25</v>
      </c>
      <c r="H28" s="23">
        <v>45</v>
      </c>
      <c r="I28" s="24">
        <v>21</v>
      </c>
      <c r="J28" s="22" t="s">
        <v>24</v>
      </c>
      <c r="K28" s="23">
        <v>60</v>
      </c>
      <c r="L28" s="24">
        <v>15</v>
      </c>
      <c r="M28" s="22" t="s">
        <v>24</v>
      </c>
      <c r="N28" s="23">
        <v>60</v>
      </c>
      <c r="O28" s="24">
        <v>15</v>
      </c>
      <c r="P28" s="73"/>
      <c r="Q28" s="23">
        <v>0</v>
      </c>
      <c r="R28" s="74"/>
      <c r="S28" s="73"/>
      <c r="T28" s="23">
        <v>0</v>
      </c>
      <c r="U28" s="74"/>
      <c r="V28" s="73"/>
      <c r="W28" s="23">
        <v>0</v>
      </c>
      <c r="X28" s="74"/>
      <c r="Y28" s="26">
        <v>0</v>
      </c>
      <c r="Z28" s="26">
        <f>SUM(AI28,AM28,AQ28,AU28,AY28,BC28)</f>
        <v>0</v>
      </c>
      <c r="AA28" s="27"/>
      <c r="AB28" s="28"/>
      <c r="AC28" s="28"/>
      <c r="AD28" s="29">
        <f>SUM(H28,K28,N28,Q28,T28,W28,Y28,Z28)-AB28-MIN(H28,K28,N28,Q28,T28,W28)</f>
        <v>165</v>
      </c>
      <c r="AE28" s="30">
        <v>25</v>
      </c>
      <c r="AF28" s="31"/>
      <c r="AG28" s="32"/>
      <c r="AH28" s="32"/>
      <c r="AI28" s="33"/>
      <c r="AJ28" s="31"/>
      <c r="AK28" s="32"/>
      <c r="AL28" s="32"/>
      <c r="AM28" s="33"/>
      <c r="AN28" s="31"/>
      <c r="AO28" s="32"/>
      <c r="AP28" s="32"/>
      <c r="AQ28" s="33"/>
      <c r="AR28" s="31"/>
      <c r="AS28" s="32"/>
      <c r="AT28" s="32"/>
      <c r="AU28" s="33"/>
      <c r="AV28" s="31"/>
      <c r="AW28" s="32"/>
      <c r="AX28" s="32"/>
      <c r="AY28" s="33"/>
      <c r="AZ28" s="31"/>
      <c r="BA28" s="32"/>
      <c r="BB28" s="32"/>
      <c r="BC28" s="33"/>
      <c r="BF28" s="34"/>
      <c r="BG28" s="34"/>
    </row>
    <row r="29" spans="2:56" s="1" customFormat="1" ht="12.75">
      <c r="B29" s="90"/>
      <c r="C29" s="90"/>
      <c r="D29" s="90"/>
      <c r="E29" s="90"/>
      <c r="F29" s="90"/>
      <c r="G29" s="90">
        <v>6</v>
      </c>
      <c r="H29" s="90">
        <v>6</v>
      </c>
      <c r="I29" s="90">
        <v>9</v>
      </c>
      <c r="J29" s="90">
        <v>6</v>
      </c>
      <c r="K29" s="90">
        <v>0</v>
      </c>
      <c r="L29" s="90">
        <v>14</v>
      </c>
      <c r="M29" s="90">
        <v>6</v>
      </c>
      <c r="N29" s="90">
        <v>0</v>
      </c>
      <c r="O29" s="90">
        <v>13</v>
      </c>
      <c r="P29" s="90">
        <v>0</v>
      </c>
      <c r="Q29" s="90">
        <v>8</v>
      </c>
      <c r="R29" s="90">
        <v>13</v>
      </c>
      <c r="S29" s="90">
        <v>4</v>
      </c>
      <c r="T29" s="90">
        <v>8</v>
      </c>
      <c r="U29" s="90">
        <v>0</v>
      </c>
      <c r="V29" s="90">
        <v>4</v>
      </c>
      <c r="W29" s="90">
        <v>8</v>
      </c>
      <c r="X29" s="90">
        <v>7</v>
      </c>
      <c r="Y29" s="90"/>
      <c r="Z29" s="90"/>
      <c r="AA29" s="90"/>
      <c r="AB29" s="90"/>
      <c r="AC29" s="90"/>
      <c r="AD29" s="90"/>
      <c r="AE29" s="90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90"/>
    </row>
    <row r="30" spans="2:56" s="1" customFormat="1" ht="12.75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90"/>
    </row>
    <row r="31" spans="2:56" s="1" customFormat="1" ht="12.75">
      <c r="B31" s="90"/>
      <c r="C31" s="90"/>
      <c r="D31" s="37" t="s">
        <v>101</v>
      </c>
      <c r="E31" s="37"/>
      <c r="F31" s="91"/>
      <c r="G31" s="92">
        <v>21</v>
      </c>
      <c r="H31" s="92"/>
      <c r="I31" s="92"/>
      <c r="J31" s="92">
        <v>20</v>
      </c>
      <c r="K31" s="92"/>
      <c r="L31" s="92"/>
      <c r="M31" s="92">
        <v>19</v>
      </c>
      <c r="N31" s="92"/>
      <c r="O31" s="92"/>
      <c r="P31" s="92">
        <v>21</v>
      </c>
      <c r="Q31" s="92"/>
      <c r="R31" s="92"/>
      <c r="S31" s="92">
        <v>12</v>
      </c>
      <c r="T31" s="92"/>
      <c r="U31" s="92"/>
      <c r="V31" s="92">
        <v>19</v>
      </c>
      <c r="W31" s="92"/>
      <c r="X31" s="92"/>
      <c r="Y31" s="93" t="s">
        <v>102</v>
      </c>
      <c r="Z31" s="93"/>
      <c r="AA31" s="93"/>
      <c r="AB31" s="93"/>
      <c r="AC31" s="93"/>
      <c r="AD31" s="94">
        <f>AVERAGE(G31:V31)</f>
        <v>18.666666666666668</v>
      </c>
      <c r="AE31" s="94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90"/>
    </row>
    <row r="32" spans="2:56" s="1" customFormat="1" ht="12.75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3" t="s">
        <v>103</v>
      </c>
      <c r="Z32" s="93"/>
      <c r="AA32" s="93"/>
      <c r="AB32" s="93"/>
      <c r="AC32" s="93"/>
      <c r="AD32" s="94">
        <f>25-COUNTBLANK(AE4:AE28)</f>
        <v>25</v>
      </c>
      <c r="AE32" s="94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90"/>
    </row>
    <row r="33" spans="2:56" s="1" customFormat="1" ht="12.75">
      <c r="B33" s="95">
        <v>2</v>
      </c>
      <c r="C33" s="91" t="s">
        <v>104</v>
      </c>
      <c r="D33" s="90"/>
      <c r="E33" s="90"/>
      <c r="F33" s="95">
        <v>32</v>
      </c>
      <c r="G33" s="95"/>
      <c r="K33" s="90"/>
      <c r="L33" s="90"/>
      <c r="M33" s="90"/>
      <c r="N33" s="90"/>
      <c r="O33" s="96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7"/>
      <c r="AE33" s="90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90"/>
    </row>
    <row r="34" spans="2:56" s="1" customFormat="1" ht="12.75">
      <c r="B34" s="95">
        <v>2</v>
      </c>
      <c r="C34" s="91" t="s">
        <v>105</v>
      </c>
      <c r="D34" s="90"/>
      <c r="E34" s="90"/>
      <c r="F34" s="95">
        <v>27</v>
      </c>
      <c r="G34" s="95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7"/>
      <c r="AC34" s="97"/>
      <c r="AD34" s="97"/>
      <c r="AE34" s="95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90"/>
    </row>
    <row r="35" spans="2:56" s="1" customFormat="1" ht="12.75">
      <c r="B35" s="95">
        <v>2</v>
      </c>
      <c r="C35" s="91" t="s">
        <v>106</v>
      </c>
      <c r="D35" s="90"/>
      <c r="E35" s="90"/>
      <c r="F35" s="95">
        <v>22</v>
      </c>
      <c r="G35" s="95"/>
      <c r="K35" s="90"/>
      <c r="L35" s="90"/>
      <c r="M35" s="90"/>
      <c r="N35" s="90"/>
      <c r="O35" s="90"/>
      <c r="P35" s="98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7"/>
      <c r="AC35" s="97"/>
      <c r="AD35" s="97"/>
      <c r="AE35" s="95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90"/>
    </row>
    <row r="36" spans="2:56" s="1" customFormat="1" ht="12.75">
      <c r="B36" s="95" t="s">
        <v>107</v>
      </c>
      <c r="C36" s="91" t="s">
        <v>108</v>
      </c>
      <c r="D36" s="90"/>
      <c r="E36" s="90"/>
      <c r="F36" s="90"/>
      <c r="G36" s="90"/>
      <c r="H36" s="98"/>
      <c r="I36" s="98"/>
      <c r="J36" s="90"/>
      <c r="K36" s="90"/>
      <c r="L36" s="90"/>
      <c r="M36" s="90"/>
      <c r="N36" s="90"/>
      <c r="O36" s="90"/>
      <c r="P36" s="98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7"/>
      <c r="AC36" s="97"/>
      <c r="AD36" s="97"/>
      <c r="AE36" s="95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90"/>
    </row>
    <row r="37" spans="2:56" s="1" customFormat="1" ht="12.75">
      <c r="B37" s="95">
        <v>2</v>
      </c>
      <c r="C37" s="91" t="s">
        <v>109</v>
      </c>
      <c r="D37" s="90"/>
      <c r="E37" s="90"/>
      <c r="F37" s="90"/>
      <c r="G37" s="90"/>
      <c r="H37" s="90"/>
      <c r="I37" s="90"/>
      <c r="J37" s="90"/>
      <c r="K37"/>
      <c r="L37" s="95">
        <v>50</v>
      </c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7"/>
      <c r="AC37" s="97"/>
      <c r="AD37" s="97"/>
      <c r="AE37" s="95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90"/>
    </row>
    <row r="38" spans="2:56" s="1" customFormat="1" ht="12.75">
      <c r="B38" s="99">
        <v>20</v>
      </c>
      <c r="C38" s="91" t="s">
        <v>110</v>
      </c>
      <c r="D38" s="90"/>
      <c r="E38" s="95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90"/>
    </row>
    <row r="39" spans="2:56" s="1" customFormat="1" ht="12.75">
      <c r="B39" s="95">
        <v>-50</v>
      </c>
      <c r="C39" s="91" t="s">
        <v>111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90"/>
    </row>
    <row r="40" spans="2:56" s="1" customFormat="1" ht="12.75">
      <c r="B40" s="99">
        <v>-5</v>
      </c>
      <c r="C40" s="91" t="s">
        <v>112</v>
      </c>
      <c r="D40" s="91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8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90"/>
    </row>
    <row r="41" spans="2:31" ht="12.75">
      <c r="B41" s="99">
        <v>-5</v>
      </c>
      <c r="C41" s="91" t="s">
        <v>113</v>
      </c>
      <c r="D41" s="100"/>
      <c r="E41" s="3"/>
      <c r="F41" s="3"/>
      <c r="G41" s="90"/>
      <c r="H41" s="3"/>
      <c r="I41" s="90"/>
      <c r="J41" s="90"/>
      <c r="K41" s="3"/>
      <c r="L41" s="90"/>
      <c r="M41" s="90"/>
      <c r="N41" s="3"/>
      <c r="O41" s="90"/>
      <c r="P41" s="90"/>
      <c r="Q41" s="3"/>
      <c r="R41" s="90"/>
      <c r="S41" s="3"/>
      <c r="T41" s="3"/>
      <c r="U41" s="90"/>
      <c r="V41" s="3"/>
      <c r="W41" s="3"/>
      <c r="X41" s="90"/>
      <c r="Y41" s="90"/>
      <c r="Z41" s="90"/>
      <c r="AA41" s="3"/>
      <c r="AB41" s="90"/>
      <c r="AC41" s="90"/>
      <c r="AD41" s="3"/>
      <c r="AE41" s="3"/>
    </row>
    <row r="42" spans="2:31" ht="12.75">
      <c r="B42" s="101"/>
      <c r="C42" s="3"/>
      <c r="D42" s="100"/>
      <c r="E42" s="3"/>
      <c r="F42" s="3"/>
      <c r="G42" s="90"/>
      <c r="H42" s="3"/>
      <c r="I42" s="90"/>
      <c r="J42" s="90"/>
      <c r="K42" s="3"/>
      <c r="L42" s="90"/>
      <c r="M42" s="90"/>
      <c r="N42" s="3"/>
      <c r="O42" s="90"/>
      <c r="P42" s="102"/>
      <c r="Q42" s="3"/>
      <c r="R42" s="90"/>
      <c r="S42" s="102"/>
      <c r="T42" s="3"/>
      <c r="U42" s="90"/>
      <c r="V42" s="102"/>
      <c r="W42" s="3"/>
      <c r="X42" s="90"/>
      <c r="Y42" s="90"/>
      <c r="Z42" s="90"/>
      <c r="AA42" s="3"/>
      <c r="AB42" s="90"/>
      <c r="AC42" s="90"/>
      <c r="AD42" s="3"/>
      <c r="AE42" s="3"/>
    </row>
    <row r="43" spans="2:31" ht="12.75">
      <c r="B43" s="3"/>
      <c r="C43" s="103"/>
      <c r="D43" s="100"/>
      <c r="E43" s="3"/>
      <c r="F43" s="3"/>
      <c r="G43" s="90"/>
      <c r="H43" s="3"/>
      <c r="I43" s="90"/>
      <c r="J43" s="90"/>
      <c r="K43" s="3"/>
      <c r="L43" s="90"/>
      <c r="M43" s="90"/>
      <c r="N43" s="3"/>
      <c r="O43" s="90"/>
      <c r="P43" s="90"/>
      <c r="Q43" s="3"/>
      <c r="R43" s="90"/>
      <c r="S43" s="90"/>
      <c r="T43" s="3"/>
      <c r="U43" s="90"/>
      <c r="V43" s="90"/>
      <c r="W43" s="3"/>
      <c r="X43" s="90"/>
      <c r="Y43" s="90"/>
      <c r="Z43" s="90"/>
      <c r="AA43" s="3"/>
      <c r="AB43" s="90"/>
      <c r="AC43" s="90"/>
      <c r="AD43" s="3"/>
      <c r="AE43" s="3"/>
    </row>
  </sheetData>
  <sheetProtection selectLockedCells="1" selectUnlockedCells="1"/>
  <mergeCells count="35">
    <mergeCell ref="B2:B3"/>
    <mergeCell ref="C2:C3"/>
    <mergeCell ref="D2:D3"/>
    <mergeCell ref="E2:E3"/>
    <mergeCell ref="G2:X2"/>
    <mergeCell ref="Z2:Z3"/>
    <mergeCell ref="AB2:AB3"/>
    <mergeCell ref="AC2:AC3"/>
    <mergeCell ref="AD2:AE3"/>
    <mergeCell ref="AF2:AI2"/>
    <mergeCell ref="AJ2:AM2"/>
    <mergeCell ref="AN2:AQ2"/>
    <mergeCell ref="AR2:AU2"/>
    <mergeCell ref="AV2:AY2"/>
    <mergeCell ref="AZ2:BC2"/>
    <mergeCell ref="G3:I3"/>
    <mergeCell ref="J3:L3"/>
    <mergeCell ref="M3:O3"/>
    <mergeCell ref="P3:R3"/>
    <mergeCell ref="S3:U3"/>
    <mergeCell ref="V3:X3"/>
    <mergeCell ref="D31:E31"/>
    <mergeCell ref="G31:I31"/>
    <mergeCell ref="J31:L31"/>
    <mergeCell ref="M31:O31"/>
    <mergeCell ref="P31:R31"/>
    <mergeCell ref="S31:U31"/>
    <mergeCell ref="V31:X31"/>
    <mergeCell ref="Y31:AC31"/>
    <mergeCell ref="AD31:AE31"/>
    <mergeCell ref="Y32:AC32"/>
    <mergeCell ref="AD32:AE32"/>
    <mergeCell ref="F33:G33"/>
    <mergeCell ref="F34:G34"/>
    <mergeCell ref="F35:G35"/>
  </mergeCells>
  <conditionalFormatting sqref="B38 E38 G31:X31 Y31:Y32 Z4:Z28 AD31:AE32 AF4:AH28 AJ4:AL28 AN4:AP28 AR4:AT28 AV4:AX28 AZ4:BB28">
    <cfRule type="cellIs" priority="1" dxfId="0" operator="equal" stopIfTrue="1">
      <formula>0</formula>
    </cfRule>
  </conditionalFormatting>
  <conditionalFormatting sqref="I4:I18 I20:I21 I23:I25 R4 R6:R7 R10 R18">
    <cfRule type="cellIs" priority="2" dxfId="1" operator="equal" stopIfTrue="1">
      <formula>"nc"</formula>
    </cfRule>
    <cfRule type="cellIs" priority="3" dxfId="2" operator="equal" stopIfTrue="1">
      <formula>1</formula>
    </cfRule>
    <cfRule type="cellIs" priority="4" dxfId="3" operator="between" stopIfTrue="1">
      <formula>2</formula>
      <formula>3</formula>
    </cfRule>
  </conditionalFormatting>
  <conditionalFormatting sqref="I19 I22 I26:I28 L4:L28 O4:O28 R5 R8:R9 R11:R17 R19:R28 U4:U28 X4:X28">
    <cfRule type="cellIs" priority="5" dxfId="4" operator="equal" stopIfTrue="1">
      <formula>"nc"</formula>
    </cfRule>
    <cfRule type="cellIs" priority="6" dxfId="2" operator="equal" stopIfTrue="1">
      <formula>1</formula>
    </cfRule>
    <cfRule type="cellIs" priority="7" dxfId="3" operator="between" stopIfTrue="1">
      <formula>2</formula>
      <formula>3</formula>
    </cfRule>
  </conditionalFormatting>
  <conditionalFormatting sqref="AI4:AI28 AM4:AM28 AQ4:AQ28 AU4:AU28 AY4:AY28 BC4:BC28">
    <cfRule type="cellIs" priority="8" dxfId="5" operator="equal" stopIfTrue="1">
      <formula>0</formula>
    </cfRule>
  </conditionalFormatting>
  <conditionalFormatting sqref="AE4:AE28">
    <cfRule type="cellIs" priority="9" dxfId="6" operator="equal" stopIfTrue="1">
      <formula>"nc"</formula>
    </cfRule>
    <cfRule type="cellIs" priority="10" dxfId="0" operator="equal" stopIfTrue="1">
      <formula>'Classement général'!AD3</formula>
    </cfRule>
  </conditionalFormatting>
  <conditionalFormatting sqref="E4:E28">
    <cfRule type="cellIs" priority="11" dxfId="7" operator="equal" stopIfTrue="1">
      <formula>0</formula>
    </cfRule>
    <cfRule type="cellIs" priority="12" dxfId="8" operator="equal" stopIfTrue="1">
      <formula>"en cours"</formula>
    </cfRule>
  </conditionalFormatting>
  <conditionalFormatting sqref="H4:H28 K4:K28 N4:N28 Q4:Q28 T4:T28 W4:W28">
    <cfRule type="cellIs" priority="13" dxfId="9" operator="equal" stopIfTrue="1">
      <formula>""</formula>
    </cfRule>
    <cfRule type="cellIs" priority="14" dxfId="10" operator="equal" stopIfTrue="1">
      <formula>0</formula>
    </cfRule>
  </conditionalFormatting>
  <conditionalFormatting sqref="AB4:AB28">
    <cfRule type="cellIs" priority="15" dxfId="11" operator="equal" stopIfTrue="1">
      <formula>0</formula>
    </cfRule>
  </conditionalFormatting>
  <conditionalFormatting sqref="AD4:AD28">
    <cfRule type="cellIs" priority="16" dxfId="12" operator="lessThanOrEqual" stopIfTrue="1">
      <formula>0</formula>
    </cfRule>
  </conditionalFormatting>
  <conditionalFormatting sqref="AC4:AC28">
    <cfRule type="cellIs" priority="17" dxfId="11" operator="equal" stopIfTrue="1">
      <formula>0</formula>
    </cfRule>
    <cfRule type="cellIs" priority="18" dxfId="13" operator="equal" stopIfTrue="1">
      <formula>MAXA('Classement général'!$AW$4:$AW$27)</formula>
    </cfRule>
    <cfRule type="cellIs" priority="19" dxfId="14" operator="greaterThanOrEqual" stopIfTrue="1">
      <formula>50</formula>
    </cfRule>
  </conditionalFormatting>
  <conditionalFormatting sqref="G4:G28 J4:J28 M4:M28 P4:P28 S4:S28 V4:V28">
    <cfRule type="cellIs" priority="20" dxfId="15" operator="equal" stopIfTrue="1">
      <formula>"D-3"</formula>
    </cfRule>
    <cfRule type="cellIs" priority="21" dxfId="16" operator="equal" stopIfTrue="1">
      <formula>"D-1"</formula>
    </cfRule>
    <cfRule type="cellIs" priority="22" dxfId="17" operator="equal" stopIfTrue="1">
      <formula>"D-2"</formula>
    </cfRule>
  </conditionalFormatting>
  <printOptions horizontalCentered="1" verticalCentered="1"/>
  <pageMargins left="0.31527777777777777" right="0.5118055555555555" top="0.7201388888888889" bottom="0.3541666666666667" header="0.7" footer="0.5118055555555555"/>
  <pageSetup fitToHeight="1" fitToWidth="1" horizontalDpi="300" verticalDpi="300" orientation="landscape" paperSize="9"/>
  <headerFooter alignWithMargins="0">
    <oddHeader>&amp;C&amp;"Comic Sans MS,Gras"&amp;22&amp;USNOOKER
CLASSEMENT REGIONAL
SAISON 2009/2010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AV169"/>
  <sheetViews>
    <sheetView workbookViewId="0" topLeftCell="A1">
      <selection activeCell="A1" sqref="A1"/>
    </sheetView>
  </sheetViews>
  <sheetFormatPr defaultColWidth="4.57421875" defaultRowHeight="12.75"/>
  <cols>
    <col min="1" max="1" width="14.28125" style="6" customWidth="1"/>
    <col min="2" max="2" width="1.28515625" style="6" customWidth="1"/>
    <col min="3" max="3" width="3.28125" style="6" customWidth="1"/>
    <col min="4" max="4" width="7.140625" style="6" customWidth="1"/>
    <col min="5" max="6" width="4.00390625" style="6" customWidth="1"/>
    <col min="7" max="8" width="3.421875" style="6" customWidth="1"/>
    <col min="9" max="9" width="4.57421875" style="6" customWidth="1"/>
    <col min="10" max="11" width="3.421875" style="6" customWidth="1"/>
    <col min="12" max="12" width="4.28125" style="6" customWidth="1"/>
    <col min="13" max="13" width="4.00390625" style="6" customWidth="1"/>
    <col min="14" max="14" width="3.140625" style="6" customWidth="1"/>
    <col min="15" max="15" width="4.28125" style="6" customWidth="1"/>
    <col min="16" max="18" width="3.421875" style="6" customWidth="1"/>
    <col min="19" max="22" width="5.7109375" style="6" customWidth="1"/>
    <col min="23" max="23" width="3.421875" style="6" customWidth="1"/>
    <col min="24" max="24" width="2.28125" style="6" customWidth="1"/>
    <col min="25" max="25" width="3.421875" style="6" customWidth="1"/>
    <col min="26" max="26" width="6.57421875" style="6" customWidth="1"/>
    <col min="27" max="27" width="8.00390625" style="6" customWidth="1"/>
    <col min="28" max="28" width="1.1484375" style="6" customWidth="1"/>
    <col min="29" max="30" width="9.57421875" style="6" customWidth="1"/>
    <col min="31" max="32" width="1.1484375" style="6" customWidth="1"/>
    <col min="33" max="33" width="19.8515625" style="104" customWidth="1"/>
    <col min="34" max="34" width="20.421875" style="6" customWidth="1"/>
    <col min="35" max="35" width="4.8515625" style="104" customWidth="1"/>
    <col min="36" max="36" width="4.8515625" style="6" customWidth="1"/>
    <col min="37" max="37" width="4.8515625" style="0" customWidth="1"/>
    <col min="38" max="41" width="4.8515625" style="6" customWidth="1"/>
    <col min="42" max="42" width="4.28125" style="6" customWidth="1"/>
    <col min="43" max="43" width="19.421875" style="6" customWidth="1"/>
    <col min="44" max="16384" width="4.28125" style="6" customWidth="1"/>
  </cols>
  <sheetData>
    <row r="1" ht="6" customHeight="1"/>
    <row r="2" spans="3:28" ht="12.75">
      <c r="C2" s="105" t="s">
        <v>302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6"/>
    </row>
    <row r="3" spans="4:47" ht="20.25" customHeight="1">
      <c r="D3" s="107" t="s">
        <v>154</v>
      </c>
      <c r="E3" s="108"/>
      <c r="F3" s="108"/>
      <c r="G3" s="108"/>
      <c r="H3" s="108"/>
      <c r="J3" s="107"/>
      <c r="K3" s="107"/>
      <c r="L3" s="107"/>
      <c r="M3" s="108"/>
      <c r="N3" s="108"/>
      <c r="O3" s="108"/>
      <c r="Q3" s="108"/>
      <c r="S3" s="109"/>
      <c r="T3" s="108"/>
      <c r="Y3" s="106"/>
      <c r="Z3" s="106"/>
      <c r="AA3" s="106"/>
      <c r="AB3" s="106"/>
      <c r="AG3" s="110"/>
      <c r="AH3" s="111"/>
      <c r="AI3" s="110"/>
      <c r="AJ3" s="111"/>
      <c r="AK3" s="112"/>
      <c r="AL3" s="111"/>
      <c r="AM3" s="111"/>
      <c r="AN3" s="111"/>
      <c r="AO3" s="111"/>
      <c r="AP3" s="111"/>
      <c r="AQ3" s="111"/>
      <c r="AR3" s="111"/>
      <c r="AS3" s="111"/>
      <c r="AT3" s="111"/>
      <c r="AU3" s="111"/>
    </row>
    <row r="4" spans="22:47" ht="12.75">
      <c r="V4" s="113"/>
      <c r="W4" s="114" t="s">
        <v>116</v>
      </c>
      <c r="X4" s="114"/>
      <c r="Y4" s="113">
        <v>3</v>
      </c>
      <c r="Z4" s="113" t="s">
        <v>117</v>
      </c>
      <c r="AG4" s="111"/>
      <c r="AH4" s="115"/>
      <c r="AI4" s="115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</row>
    <row r="5" spans="22:47" ht="12.75">
      <c r="V5" s="113"/>
      <c r="W5" s="116" t="s">
        <v>118</v>
      </c>
      <c r="X5" s="116"/>
      <c r="Y5" s="117">
        <f>(Y4+1)/2</f>
        <v>2</v>
      </c>
      <c r="Z5" s="118" t="s">
        <v>119</v>
      </c>
      <c r="AG5" s="110"/>
      <c r="AH5" s="115"/>
      <c r="AI5" s="115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</row>
    <row r="6" spans="22:47" ht="12.75">
      <c r="V6" s="113"/>
      <c r="W6" s="116"/>
      <c r="X6" s="116"/>
      <c r="Y6" s="117"/>
      <c r="Z6" s="118"/>
      <c r="AG6" s="110"/>
      <c r="AH6" s="115"/>
      <c r="AI6" s="115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</row>
    <row r="7" spans="4:47" ht="12.75">
      <c r="D7" s="119" t="s">
        <v>120</v>
      </c>
      <c r="E7" s="119"/>
      <c r="F7" s="120"/>
      <c r="G7" s="121" t="s">
        <v>121</v>
      </c>
      <c r="H7" s="121"/>
      <c r="I7" s="121"/>
      <c r="AH7" s="122"/>
      <c r="AI7" s="122"/>
      <c r="AJ7" s="122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</row>
    <row r="8" spans="33:47" ht="4.5" customHeight="1">
      <c r="AG8" s="110"/>
      <c r="AH8" s="111"/>
      <c r="AI8" s="110"/>
      <c r="AJ8" s="111"/>
      <c r="AK8" s="112"/>
      <c r="AL8" s="111"/>
      <c r="AM8" s="111"/>
      <c r="AN8" s="111"/>
      <c r="AO8" s="111"/>
      <c r="AP8" s="111"/>
      <c r="AQ8" s="111"/>
      <c r="AR8" s="111"/>
      <c r="AS8" s="111"/>
      <c r="AT8" s="111"/>
      <c r="AU8" s="111"/>
    </row>
    <row r="9" spans="4:47" ht="36" customHeight="1">
      <c r="D9" s="123" t="s">
        <v>122</v>
      </c>
      <c r="E9" s="123"/>
      <c r="F9" s="124"/>
      <c r="R9" s="125"/>
      <c r="S9" s="126" t="s">
        <v>123</v>
      </c>
      <c r="T9" s="127" t="s">
        <v>124</v>
      </c>
      <c r="U9" s="127" t="s">
        <v>125</v>
      </c>
      <c r="V9" s="127" t="s">
        <v>126</v>
      </c>
      <c r="W9" s="127" t="s">
        <v>127</v>
      </c>
      <c r="X9" s="127"/>
      <c r="Y9" s="128" t="s">
        <v>128</v>
      </c>
      <c r="Z9" s="128"/>
      <c r="AA9" s="129" t="s">
        <v>129</v>
      </c>
      <c r="AG9" s="110"/>
      <c r="AH9" s="111"/>
      <c r="AI9" s="110"/>
      <c r="AJ9" s="111"/>
      <c r="AK9" s="112"/>
      <c r="AL9" s="111"/>
      <c r="AM9" s="111"/>
      <c r="AN9" s="111"/>
      <c r="AO9" s="111"/>
      <c r="AP9" s="111"/>
      <c r="AQ9" s="111"/>
      <c r="AR9" s="111"/>
      <c r="AS9" s="111"/>
      <c r="AT9" s="111"/>
      <c r="AU9" s="111"/>
    </row>
    <row r="10" spans="1:47" ht="18" customHeight="1">
      <c r="A10" s="130" t="s">
        <v>130</v>
      </c>
      <c r="C10" s="111"/>
      <c r="D10" s="131" t="s">
        <v>0</v>
      </c>
      <c r="E10" s="131"/>
      <c r="F10" s="131"/>
      <c r="G10" s="131"/>
      <c r="H10" s="132" t="s">
        <v>1</v>
      </c>
      <c r="I10" s="132"/>
      <c r="J10" s="132"/>
      <c r="K10" s="128" t="s">
        <v>2</v>
      </c>
      <c r="L10" s="128"/>
      <c r="M10" s="128"/>
      <c r="N10" s="128"/>
      <c r="O10" s="133"/>
      <c r="P10" s="134">
        <v>1</v>
      </c>
      <c r="Q10" s="135">
        <v>4</v>
      </c>
      <c r="R10" s="136">
        <v>6</v>
      </c>
      <c r="S10" s="126"/>
      <c r="T10" s="127"/>
      <c r="U10" s="127"/>
      <c r="V10" s="127"/>
      <c r="W10" s="127"/>
      <c r="X10" s="127"/>
      <c r="Y10" s="128"/>
      <c r="Z10" s="128"/>
      <c r="AA10" s="129"/>
      <c r="AG10" s="99" t="s">
        <v>169</v>
      </c>
      <c r="AH10" s="121"/>
      <c r="AI10" s="110"/>
      <c r="AJ10" s="111"/>
      <c r="AK10" s="112"/>
      <c r="AL10" s="111"/>
      <c r="AM10" s="111"/>
      <c r="AN10" s="111"/>
      <c r="AO10" s="111"/>
      <c r="AP10" s="111"/>
      <c r="AQ10" s="110"/>
      <c r="AR10" s="111"/>
      <c r="AS10" s="110"/>
      <c r="AT10" s="111"/>
      <c r="AU10" s="111"/>
    </row>
    <row r="11" spans="1:47" ht="15" customHeight="1">
      <c r="A11" s="138" t="s">
        <v>138</v>
      </c>
      <c r="C11" s="139">
        <v>1</v>
      </c>
      <c r="D11" s="140" t="s">
        <v>303</v>
      </c>
      <c r="E11" s="140"/>
      <c r="F11" s="140"/>
      <c r="G11" s="140"/>
      <c r="H11" s="141" t="s">
        <v>216</v>
      </c>
      <c r="I11" s="141"/>
      <c r="J11" s="141"/>
      <c r="K11" s="142" t="s">
        <v>304</v>
      </c>
      <c r="L11" s="142"/>
      <c r="M11" s="142"/>
      <c r="N11" s="142"/>
      <c r="O11" s="143" t="s">
        <v>133</v>
      </c>
      <c r="P11" s="144"/>
      <c r="Q11" s="145">
        <v>2</v>
      </c>
      <c r="R11" s="146">
        <v>1</v>
      </c>
      <c r="S11" s="147">
        <v>0</v>
      </c>
      <c r="T11" s="148">
        <f>COUNTIF(P11:R11,"=2")</f>
        <v>1</v>
      </c>
      <c r="U11" s="149">
        <f>Q11+R11</f>
        <v>3</v>
      </c>
      <c r="V11" s="148">
        <f>P12+P13</f>
        <v>2</v>
      </c>
      <c r="W11" s="148">
        <f>U11-V11</f>
        <v>1</v>
      </c>
      <c r="X11" s="148"/>
      <c r="Y11" s="150">
        <f>IF(S11&lt;=0,"",W11/S11)</f>
      </c>
      <c r="Z11" s="150"/>
      <c r="AA11" s="151">
        <v>2</v>
      </c>
      <c r="AG11" s="282" t="s">
        <v>305</v>
      </c>
      <c r="AH11" s="152"/>
      <c r="AI11" s="152"/>
      <c r="AJ11" s="152"/>
      <c r="AK11" s="152"/>
      <c r="AL11" s="152"/>
      <c r="AM11" s="152"/>
      <c r="AN11" s="152"/>
      <c r="AO11" s="152"/>
      <c r="AP11" s="153"/>
      <c r="AQ11" s="110"/>
      <c r="AR11" s="152"/>
      <c r="AS11" s="152"/>
      <c r="AT11" s="152"/>
      <c r="AU11" s="111"/>
    </row>
    <row r="12" spans="1:47" ht="15" customHeight="1">
      <c r="A12" s="138" t="s">
        <v>141</v>
      </c>
      <c r="C12" s="154">
        <v>4</v>
      </c>
      <c r="D12" s="155" t="s">
        <v>306</v>
      </c>
      <c r="E12" s="155"/>
      <c r="F12" s="155"/>
      <c r="G12" s="155"/>
      <c r="H12" s="92" t="s">
        <v>55</v>
      </c>
      <c r="I12" s="92"/>
      <c r="J12" s="92"/>
      <c r="K12" s="142" t="s">
        <v>304</v>
      </c>
      <c r="L12" s="142"/>
      <c r="M12" s="142"/>
      <c r="N12" s="142"/>
      <c r="O12" s="143"/>
      <c r="P12" s="140">
        <v>2</v>
      </c>
      <c r="Q12" s="156"/>
      <c r="R12" s="146">
        <v>2</v>
      </c>
      <c r="S12" s="147">
        <v>0</v>
      </c>
      <c r="T12" s="148">
        <f>COUNTIF(P12:R12,"=2")</f>
        <v>2</v>
      </c>
      <c r="U12" s="149">
        <f>P12+R12</f>
        <v>4</v>
      </c>
      <c r="V12" s="148">
        <f>Q11+Q13</f>
        <v>2</v>
      </c>
      <c r="W12" s="148">
        <f>U12-V12</f>
        <v>2</v>
      </c>
      <c r="X12" s="148"/>
      <c r="Y12" s="150">
        <f>IF(S12&lt;=0,"",W12/S12)</f>
      </c>
      <c r="Z12" s="150"/>
      <c r="AA12" s="151">
        <v>1</v>
      </c>
      <c r="AG12" s="282" t="s">
        <v>307</v>
      </c>
      <c r="AH12" s="152"/>
      <c r="AI12" s="152"/>
      <c r="AJ12" s="152"/>
      <c r="AK12" s="152"/>
      <c r="AL12" s="152"/>
      <c r="AM12" s="152"/>
      <c r="AN12" s="152"/>
      <c r="AO12" s="152"/>
      <c r="AP12" s="153"/>
      <c r="AQ12" s="110"/>
      <c r="AR12" s="152"/>
      <c r="AS12" s="152"/>
      <c r="AT12" s="152"/>
      <c r="AU12" s="111"/>
    </row>
    <row r="13" spans="1:47" ht="15" customHeight="1">
      <c r="A13" s="138" t="s">
        <v>138</v>
      </c>
      <c r="C13" s="157">
        <v>6</v>
      </c>
      <c r="D13" s="158" t="s">
        <v>308</v>
      </c>
      <c r="E13" s="158"/>
      <c r="F13" s="158"/>
      <c r="G13" s="158"/>
      <c r="H13" s="159" t="s">
        <v>90</v>
      </c>
      <c r="I13" s="159"/>
      <c r="J13" s="159"/>
      <c r="K13" s="159" t="s">
        <v>304</v>
      </c>
      <c r="L13" s="159"/>
      <c r="M13" s="159"/>
      <c r="N13" s="159"/>
      <c r="O13" s="160"/>
      <c r="P13" s="161">
        <v>0</v>
      </c>
      <c r="Q13" s="162">
        <v>0</v>
      </c>
      <c r="R13" s="163"/>
      <c r="S13" s="164">
        <v>0</v>
      </c>
      <c r="T13" s="165">
        <f>COUNTIF(P13:R13,"=2")</f>
        <v>0</v>
      </c>
      <c r="U13" s="166">
        <f>P13+Q13</f>
        <v>0</v>
      </c>
      <c r="V13" s="165">
        <f>R11+R12</f>
        <v>3</v>
      </c>
      <c r="W13" s="165">
        <f>U13-V13</f>
        <v>-3</v>
      </c>
      <c r="X13" s="165"/>
      <c r="Y13" s="167">
        <f>IF(S13&lt;=0,"",W13/S13)</f>
      </c>
      <c r="Z13" s="167"/>
      <c r="AA13" s="168">
        <v>3</v>
      </c>
      <c r="AG13" s="282" t="s">
        <v>309</v>
      </c>
      <c r="AH13" s="152"/>
      <c r="AI13" s="152"/>
      <c r="AJ13" s="152"/>
      <c r="AK13" s="152"/>
      <c r="AL13" s="152"/>
      <c r="AM13" s="152"/>
      <c r="AN13" s="152"/>
      <c r="AO13" s="152"/>
      <c r="AP13" s="153"/>
      <c r="AQ13" s="110"/>
      <c r="AR13" s="152"/>
      <c r="AS13" s="152"/>
      <c r="AT13" s="152"/>
      <c r="AU13" s="111"/>
    </row>
    <row r="14" spans="1:47" ht="12.75">
      <c r="A14" s="138"/>
      <c r="AG14" s="282" t="s">
        <v>310</v>
      </c>
      <c r="AH14" s="153"/>
      <c r="AI14" s="169"/>
      <c r="AJ14" s="153"/>
      <c r="AK14" s="112"/>
      <c r="AL14" s="153"/>
      <c r="AM14" s="153"/>
      <c r="AN14" s="153"/>
      <c r="AO14" s="153"/>
      <c r="AP14" s="153"/>
      <c r="AQ14" s="110"/>
      <c r="AR14" s="152"/>
      <c r="AS14" s="152"/>
      <c r="AT14" s="152"/>
      <c r="AU14" s="111"/>
    </row>
    <row r="15" spans="1:47" ht="12.75">
      <c r="A15" s="138"/>
      <c r="D15" s="123" t="s">
        <v>137</v>
      </c>
      <c r="E15" s="123"/>
      <c r="F15" s="123"/>
      <c r="G15" s="170"/>
      <c r="H15" s="170"/>
      <c r="I15" s="170"/>
      <c r="J15" s="170"/>
      <c r="K15" s="170"/>
      <c r="L15" s="170"/>
      <c r="M15" s="170"/>
      <c r="N15" s="170"/>
      <c r="O15" s="125"/>
      <c r="P15" s="171">
        <v>2</v>
      </c>
      <c r="Q15" s="135">
        <v>3</v>
      </c>
      <c r="R15" s="172">
        <v>5</v>
      </c>
      <c r="AG15" s="282" t="s">
        <v>311</v>
      </c>
      <c r="AH15" s="122"/>
      <c r="AI15" s="122"/>
      <c r="AJ15" s="122"/>
      <c r="AK15" s="111"/>
      <c r="AL15" s="111"/>
      <c r="AM15" s="111"/>
      <c r="AN15" s="111"/>
      <c r="AO15" s="111"/>
      <c r="AP15" s="111"/>
      <c r="AQ15" s="110"/>
      <c r="AR15" s="152"/>
      <c r="AS15" s="152"/>
      <c r="AT15" s="152"/>
      <c r="AU15" s="111"/>
    </row>
    <row r="16" spans="1:47" ht="15" customHeight="1">
      <c r="A16" s="138" t="s">
        <v>134</v>
      </c>
      <c r="C16" s="139">
        <v>2</v>
      </c>
      <c r="D16" s="155" t="s">
        <v>312</v>
      </c>
      <c r="E16" s="155"/>
      <c r="F16" s="155"/>
      <c r="G16" s="155"/>
      <c r="H16" s="173" t="s">
        <v>79</v>
      </c>
      <c r="I16" s="173"/>
      <c r="J16" s="173"/>
      <c r="K16" s="142" t="s">
        <v>304</v>
      </c>
      <c r="L16" s="142"/>
      <c r="M16" s="142"/>
      <c r="N16" s="142"/>
      <c r="O16" s="174" t="s">
        <v>139</v>
      </c>
      <c r="P16" s="144"/>
      <c r="Q16" s="145">
        <v>0</v>
      </c>
      <c r="R16" s="146">
        <v>0</v>
      </c>
      <c r="S16" s="175">
        <v>0</v>
      </c>
      <c r="T16" s="135">
        <f>COUNTIF(P16:R16,"=2")</f>
        <v>0</v>
      </c>
      <c r="U16" s="176">
        <f>Q16+R16</f>
        <v>0</v>
      </c>
      <c r="V16" s="135">
        <f>P17+P18</f>
        <v>2</v>
      </c>
      <c r="W16" s="135">
        <f>U16-V16</f>
        <v>-2</v>
      </c>
      <c r="X16" s="135"/>
      <c r="Y16" s="177">
        <f>IF(S16&lt;=0,"",W16/S16)</f>
      </c>
      <c r="Z16" s="177"/>
      <c r="AA16" s="178">
        <v>3</v>
      </c>
      <c r="AG16" s="282" t="s">
        <v>313</v>
      </c>
      <c r="AH16" s="152"/>
      <c r="AI16" s="152"/>
      <c r="AJ16" s="152"/>
      <c r="AK16" s="152"/>
      <c r="AL16" s="152"/>
      <c r="AM16" s="152"/>
      <c r="AN16" s="152"/>
      <c r="AO16" s="152"/>
      <c r="AP16" s="153"/>
      <c r="AQ16" s="110"/>
      <c r="AR16" s="152"/>
      <c r="AS16" s="152"/>
      <c r="AT16" s="152"/>
      <c r="AU16" s="111"/>
    </row>
    <row r="17" spans="1:47" ht="15" customHeight="1">
      <c r="A17" s="138" t="s">
        <v>231</v>
      </c>
      <c r="C17" s="154">
        <v>3</v>
      </c>
      <c r="D17" s="155" t="s">
        <v>314</v>
      </c>
      <c r="E17" s="155"/>
      <c r="F17" s="155"/>
      <c r="G17" s="155"/>
      <c r="H17" s="92" t="s">
        <v>35</v>
      </c>
      <c r="I17" s="92"/>
      <c r="J17" s="92"/>
      <c r="K17" s="142" t="s">
        <v>304</v>
      </c>
      <c r="L17" s="142"/>
      <c r="M17" s="142"/>
      <c r="N17" s="142"/>
      <c r="O17" s="143"/>
      <c r="P17" s="140">
        <v>2</v>
      </c>
      <c r="Q17" s="156"/>
      <c r="R17" s="146">
        <v>2</v>
      </c>
      <c r="S17" s="147">
        <v>0</v>
      </c>
      <c r="T17" s="148">
        <f>COUNTIF(P17:R17,"=2")</f>
        <v>2</v>
      </c>
      <c r="U17" s="149">
        <f>P17+R17</f>
        <v>4</v>
      </c>
      <c r="V17" s="148">
        <f>Q16+Q18</f>
        <v>2</v>
      </c>
      <c r="W17" s="148">
        <f>U17-V17</f>
        <v>2</v>
      </c>
      <c r="X17" s="148"/>
      <c r="Y17" s="150">
        <f>IF(S17&lt;=0,"",W17/S17)</f>
      </c>
      <c r="Z17" s="150"/>
      <c r="AA17" s="151">
        <v>1</v>
      </c>
      <c r="AG17" s="110"/>
      <c r="AH17" s="152"/>
      <c r="AI17" s="152"/>
      <c r="AJ17" s="152"/>
      <c r="AK17" s="152"/>
      <c r="AL17" s="152"/>
      <c r="AM17" s="152"/>
      <c r="AN17" s="152"/>
      <c r="AO17" s="152"/>
      <c r="AP17" s="153"/>
      <c r="AQ17" s="111"/>
      <c r="AR17" s="111"/>
      <c r="AS17" s="111"/>
      <c r="AT17" s="111"/>
      <c r="AU17" s="111"/>
    </row>
    <row r="18" spans="1:48" ht="15" customHeight="1">
      <c r="A18" s="138" t="s">
        <v>134</v>
      </c>
      <c r="C18" s="157">
        <v>5</v>
      </c>
      <c r="D18" s="158" t="s">
        <v>315</v>
      </c>
      <c r="E18" s="158"/>
      <c r="F18" s="158"/>
      <c r="G18" s="158"/>
      <c r="H18" s="159" t="s">
        <v>62</v>
      </c>
      <c r="I18" s="159"/>
      <c r="J18" s="159"/>
      <c r="K18" s="159" t="s">
        <v>304</v>
      </c>
      <c r="L18" s="159"/>
      <c r="M18" s="159"/>
      <c r="N18" s="159"/>
      <c r="O18" s="160"/>
      <c r="P18" s="161">
        <v>0</v>
      </c>
      <c r="Q18" s="162">
        <v>2</v>
      </c>
      <c r="R18" s="163"/>
      <c r="S18" s="164">
        <v>0</v>
      </c>
      <c r="T18" s="165">
        <f>COUNTIF(P18:R18,"=2")</f>
        <v>1</v>
      </c>
      <c r="U18" s="166">
        <f>P18+Q18</f>
        <v>2</v>
      </c>
      <c r="V18" s="165">
        <f>R16+R17</f>
        <v>2</v>
      </c>
      <c r="W18" s="165">
        <f>U18-V18</f>
        <v>0</v>
      </c>
      <c r="X18" s="165"/>
      <c r="Y18" s="167">
        <f>IF(S18&lt;=0,"",W18/S18)</f>
      </c>
      <c r="Z18" s="167"/>
      <c r="AA18" s="168">
        <v>2</v>
      </c>
      <c r="AG18" s="110"/>
      <c r="AH18" s="152"/>
      <c r="AI18" s="152"/>
      <c r="AJ18" s="152"/>
      <c r="AK18" s="152"/>
      <c r="AL18" s="152"/>
      <c r="AM18" s="152"/>
      <c r="AN18" s="152"/>
      <c r="AO18" s="152"/>
      <c r="AP18" s="153"/>
      <c r="AQ18" s="110"/>
      <c r="AR18" s="152"/>
      <c r="AS18" s="152"/>
      <c r="AT18" s="152"/>
      <c r="AU18" s="122"/>
      <c r="AV18" s="122"/>
    </row>
    <row r="19" spans="25:47" ht="12.75">
      <c r="Y19" s="179"/>
      <c r="Z19" s="179"/>
      <c r="AG19" s="180"/>
      <c r="AH19" s="181"/>
      <c r="AI19" s="182"/>
      <c r="AJ19" s="181"/>
      <c r="AK19" s="112"/>
      <c r="AL19" s="181"/>
      <c r="AM19" s="153"/>
      <c r="AN19" s="153"/>
      <c r="AO19" s="153"/>
      <c r="AP19" s="153"/>
      <c r="AQ19" s="110"/>
      <c r="AR19" s="152"/>
      <c r="AS19" s="152"/>
      <c r="AT19" s="152"/>
      <c r="AU19" s="111"/>
    </row>
    <row r="20" spans="12:47" ht="12.75">
      <c r="L20" s="104"/>
      <c r="Z20" s="104"/>
      <c r="AA20" s="153"/>
      <c r="AB20" s="169"/>
      <c r="AC20" s="153"/>
      <c r="AD20"/>
      <c r="AE20" s="153"/>
      <c r="AF20" s="153"/>
      <c r="AG20" s="153"/>
      <c r="AH20" s="153"/>
      <c r="AI20" s="169"/>
      <c r="AJ20" s="153"/>
      <c r="AK20" s="112"/>
      <c r="AL20" s="153"/>
      <c r="AM20" s="153"/>
      <c r="AN20" s="153"/>
      <c r="AO20" s="153"/>
      <c r="AP20" s="153"/>
      <c r="AQ20" s="110"/>
      <c r="AR20" s="152"/>
      <c r="AS20" s="152"/>
      <c r="AT20" s="152"/>
      <c r="AU20" s="111"/>
    </row>
    <row r="21" spans="6:47" ht="12.75" customHeight="1">
      <c r="F21" s="183"/>
      <c r="G21" s="97" t="s">
        <v>157</v>
      </c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183"/>
      <c r="S21" s="183"/>
      <c r="AG21" s="110"/>
      <c r="AH21" s="153"/>
      <c r="AI21" s="169"/>
      <c r="AJ21" s="153"/>
      <c r="AK21" s="112"/>
      <c r="AL21" s="153"/>
      <c r="AM21" s="153"/>
      <c r="AN21" s="153"/>
      <c r="AO21" s="153"/>
      <c r="AP21" s="153"/>
      <c r="AQ21" s="110"/>
      <c r="AR21" s="152"/>
      <c r="AS21" s="152"/>
      <c r="AT21" s="152"/>
      <c r="AU21" s="111"/>
    </row>
    <row r="22" spans="9:47" ht="12.75">
      <c r="I22" s="183"/>
      <c r="J22" s="183"/>
      <c r="K22" s="183"/>
      <c r="L22" s="183"/>
      <c r="M22" s="183"/>
      <c r="N22" s="183"/>
      <c r="O22" s="183"/>
      <c r="AG22" s="110"/>
      <c r="AH22" s="153"/>
      <c r="AI22" s="169"/>
      <c r="AJ22" s="153"/>
      <c r="AK22" s="112"/>
      <c r="AL22" s="153"/>
      <c r="AM22" s="153"/>
      <c r="AN22" s="153"/>
      <c r="AO22" s="153"/>
      <c r="AP22" s="153"/>
      <c r="AQ22" s="110"/>
      <c r="AR22" s="152"/>
      <c r="AS22" s="152"/>
      <c r="AT22" s="152"/>
      <c r="AU22" s="111"/>
    </row>
    <row r="23" spans="5:47" ht="12.75">
      <c r="E23" s="184" t="s">
        <v>143</v>
      </c>
      <c r="F23" s="184"/>
      <c r="G23" s="184"/>
      <c r="H23" s="184"/>
      <c r="I23" s="185"/>
      <c r="J23" s="186" t="str">
        <f>IF(AA11=3,D11,IF(AA12=3,D12,IF(AA13=3,D13,"3è poule A")))</f>
        <v>Misse </v>
      </c>
      <c r="K23" s="186"/>
      <c r="L23" s="186"/>
      <c r="M23" s="186"/>
      <c r="N23" s="187">
        <v>0</v>
      </c>
      <c r="O23" s="188"/>
      <c r="P23" s="184" t="s">
        <v>144</v>
      </c>
      <c r="Q23" s="184"/>
      <c r="R23" s="184"/>
      <c r="S23" s="184"/>
      <c r="Z23" s="104"/>
      <c r="AA23" s="153"/>
      <c r="AB23" s="169"/>
      <c r="AC23" s="153"/>
      <c r="AD23"/>
      <c r="AE23" s="153"/>
      <c r="AF23" s="153"/>
      <c r="AG23" s="153"/>
      <c r="AH23" s="153"/>
      <c r="AI23" s="111"/>
      <c r="AJ23" s="111"/>
      <c r="AK23" s="112"/>
      <c r="AL23" s="153"/>
      <c r="AM23" s="153"/>
      <c r="AN23" s="153"/>
      <c r="AO23" s="153"/>
      <c r="AP23" s="153"/>
      <c r="AQ23" s="110"/>
      <c r="AR23" s="152"/>
      <c r="AS23" s="152"/>
      <c r="AT23" s="152"/>
      <c r="AU23" s="111"/>
    </row>
    <row r="24" spans="5:47" ht="12.75">
      <c r="E24" s="189" t="str">
        <f>IF(N23=N25,"",IF(N23&gt;N25,J25,J23))</f>
        <v>Misse </v>
      </c>
      <c r="F24" s="189"/>
      <c r="G24" s="189"/>
      <c r="H24" s="189"/>
      <c r="L24" s="190"/>
      <c r="P24" s="189" t="str">
        <f>IF(N23=N25,"",IF(N23&gt;N25,J23,J25))</f>
        <v>Dhuez</v>
      </c>
      <c r="Q24" s="189"/>
      <c r="R24" s="189"/>
      <c r="S24" s="189"/>
      <c r="Z24" s="104"/>
      <c r="AA24" s="153"/>
      <c r="AB24" s="169"/>
      <c r="AC24" s="153"/>
      <c r="AD24"/>
      <c r="AE24" s="153"/>
      <c r="AF24" s="153"/>
      <c r="AG24" s="153"/>
      <c r="AH24" s="153"/>
      <c r="AI24" s="111"/>
      <c r="AJ24" s="111"/>
      <c r="AK24" s="112"/>
      <c r="AL24" s="153"/>
      <c r="AM24" s="153"/>
      <c r="AN24" s="153"/>
      <c r="AO24" s="153"/>
      <c r="AP24" s="153"/>
      <c r="AQ24" s="153"/>
      <c r="AR24" s="153"/>
      <c r="AS24" s="153"/>
      <c r="AT24" s="153"/>
      <c r="AU24" s="111"/>
    </row>
    <row r="25" spans="8:46" ht="12.75">
      <c r="H25" s="111"/>
      <c r="I25" s="191"/>
      <c r="J25" s="186" t="str">
        <f>IF(AA16=3,D16,IF(AA17=3,D17,IF(AA18=3,D18,"3è poule B")))</f>
        <v>Dhuez</v>
      </c>
      <c r="K25" s="186"/>
      <c r="L25" s="186"/>
      <c r="M25" s="186"/>
      <c r="N25" s="187">
        <v>2</v>
      </c>
      <c r="O25" s="185"/>
      <c r="Z25" s="104"/>
      <c r="AA25" s="153"/>
      <c r="AB25" s="169"/>
      <c r="AC25" s="153"/>
      <c r="AD25"/>
      <c r="AE25" s="153"/>
      <c r="AF25" s="153"/>
      <c r="AG25" s="153"/>
      <c r="AH25" s="153"/>
      <c r="AI25" s="6"/>
      <c r="AL25" s="153"/>
      <c r="AM25" s="153"/>
      <c r="AN25" s="153"/>
      <c r="AO25" s="153"/>
      <c r="AP25" s="153"/>
      <c r="AQ25" s="153"/>
      <c r="AR25" s="153"/>
      <c r="AS25" s="153"/>
      <c r="AT25" s="153"/>
    </row>
    <row r="26" spans="37:46" s="6" customFormat="1" ht="12.75">
      <c r="AK26"/>
      <c r="AL26" s="153"/>
      <c r="AM26" s="153"/>
      <c r="AN26" s="153"/>
      <c r="AO26" s="153"/>
      <c r="AP26" s="153"/>
      <c r="AQ26" s="153"/>
      <c r="AR26" s="153"/>
      <c r="AS26" s="153"/>
      <c r="AT26" s="153"/>
    </row>
    <row r="27" spans="12:46" ht="12.75">
      <c r="L27" s="104"/>
      <c r="U27" s="192"/>
      <c r="V27" s="192"/>
      <c r="W27" s="192"/>
      <c r="X27" s="192"/>
      <c r="Y27" s="192"/>
      <c r="Z27" s="192"/>
      <c r="AA27" s="192"/>
      <c r="AB27" s="169"/>
      <c r="AC27" s="153"/>
      <c r="AD27"/>
      <c r="AE27" s="153"/>
      <c r="AF27" s="153"/>
      <c r="AG27" s="153"/>
      <c r="AH27" s="153"/>
      <c r="AI27" s="169"/>
      <c r="AJ27" s="153"/>
      <c r="AL27" s="153"/>
      <c r="AM27" s="153"/>
      <c r="AN27" s="153"/>
      <c r="AO27" s="153"/>
      <c r="AP27" s="153"/>
      <c r="AQ27" s="153"/>
      <c r="AR27" s="153"/>
      <c r="AS27" s="153"/>
      <c r="AT27" s="153"/>
    </row>
    <row r="28" spans="16:34" s="6" customFormat="1" ht="12.75">
      <c r="P28" s="6" t="s">
        <v>145</v>
      </c>
      <c r="S28" s="104"/>
      <c r="U28" s="192"/>
      <c r="V28" s="192"/>
      <c r="W28" s="192"/>
      <c r="X28" s="192"/>
      <c r="Y28" s="192"/>
      <c r="Z28" s="192"/>
      <c r="AA28" s="192"/>
      <c r="AB28" s="169"/>
      <c r="AC28" s="153"/>
      <c r="AD28"/>
      <c r="AE28" s="153"/>
      <c r="AF28" s="153"/>
      <c r="AG28" s="153"/>
      <c r="AH28" s="153"/>
    </row>
    <row r="29" spans="13:34" s="6" customFormat="1" ht="12.75">
      <c r="M29" s="185"/>
      <c r="N29" s="186" t="str">
        <f>IF(COUNTBLANK(P11:R13)&gt;3,"1er poule A",IF(AA11=1,D11,IF(AA12=1,D12,IF(AA13=1,D13,"1er poule A"))))</f>
        <v>Tarillon </v>
      </c>
      <c r="O29" s="186"/>
      <c r="P29" s="186"/>
      <c r="Q29" s="186"/>
      <c r="R29" s="187">
        <v>2</v>
      </c>
      <c r="S29" s="188"/>
      <c r="Z29" s="104"/>
      <c r="AA29" s="153"/>
      <c r="AB29" s="169"/>
      <c r="AC29" s="153"/>
      <c r="AD29"/>
      <c r="AE29" s="153"/>
      <c r="AF29"/>
      <c r="AG29" s="153"/>
      <c r="AH29" s="153"/>
    </row>
    <row r="30" spans="8:24" s="6" customFormat="1" ht="12.75">
      <c r="H30" s="187">
        <v>1</v>
      </c>
      <c r="I30" s="189" t="str">
        <f>IF(R29=R31,"",IF(T30=N29,N31,N29))</f>
        <v>Nieder</v>
      </c>
      <c r="J30" s="189"/>
      <c r="K30" s="189"/>
      <c r="L30" s="189"/>
      <c r="O30" s="190"/>
      <c r="P30" s="190"/>
      <c r="T30" s="189" t="str">
        <f>IF(R29=R31,"",IF(R29&gt;R31,N29,N31))</f>
        <v>Tarillon </v>
      </c>
      <c r="U30" s="189"/>
      <c r="V30" s="189"/>
      <c r="W30" s="187">
        <v>2</v>
      </c>
      <c r="X30" s="111"/>
    </row>
    <row r="31" spans="4:27" s="6" customFormat="1" ht="14.25" customHeight="1">
      <c r="D31" s="193" t="s">
        <v>146</v>
      </c>
      <c r="E31" s="193"/>
      <c r="F31" s="193"/>
      <c r="G31" s="194"/>
      <c r="H31" s="195"/>
      <c r="I31" s="196" t="s">
        <v>147</v>
      </c>
      <c r="J31" s="196"/>
      <c r="K31" s="196"/>
      <c r="L31" s="196"/>
      <c r="M31" s="191"/>
      <c r="N31" s="186" t="str">
        <f>IF(COUNTBLANK(P16:R18)&gt;3,"2è poule B",IF(AA16=2,D16,IF(AA17=2,D17,IF(AA18=2,D18,"2è poule B"))))</f>
        <v>Nieder</v>
      </c>
      <c r="O31" s="186"/>
      <c r="P31" s="186"/>
      <c r="Q31" s="186"/>
      <c r="R31" s="187">
        <v>0</v>
      </c>
      <c r="S31" s="185"/>
      <c r="X31" s="197"/>
      <c r="Y31" s="193" t="s">
        <v>148</v>
      </c>
      <c r="Z31" s="193"/>
      <c r="AA31" s="193"/>
    </row>
    <row r="32" spans="4:27" s="6" customFormat="1" ht="9" customHeight="1">
      <c r="D32" s="193"/>
      <c r="E32" s="193"/>
      <c r="F32" s="193"/>
      <c r="G32" s="194"/>
      <c r="H32" s="195"/>
      <c r="I32" s="196"/>
      <c r="J32" s="196"/>
      <c r="K32" s="196"/>
      <c r="L32" s="196"/>
      <c r="M32" s="111"/>
      <c r="O32" s="198"/>
      <c r="P32" s="198"/>
      <c r="R32" s="111"/>
      <c r="S32" s="111"/>
      <c r="X32" s="197"/>
      <c r="Y32" s="193"/>
      <c r="Z32" s="193"/>
      <c r="AA32" s="193"/>
    </row>
    <row r="33" spans="4:27" s="6" customFormat="1" ht="12.75">
      <c r="D33" s="199" t="str">
        <f>IF(H30=H36,"",IF(H30&gt;H36,I36,I30))</f>
        <v>Koenig </v>
      </c>
      <c r="E33" s="199"/>
      <c r="F33" s="199"/>
      <c r="G33" s="111"/>
      <c r="I33" s="199" t="str">
        <f>IF(H30=H36,"",IF(H30&gt;H36,I30,I36))</f>
        <v>Nieder</v>
      </c>
      <c r="J33" s="199"/>
      <c r="K33" s="199"/>
      <c r="L33" s="199"/>
      <c r="N33" s="200" t="s">
        <v>149</v>
      </c>
      <c r="O33" s="200"/>
      <c r="P33" s="200"/>
      <c r="Q33" s="200"/>
      <c r="R33" s="200"/>
      <c r="T33" s="121" t="s">
        <v>150</v>
      </c>
      <c r="U33" s="121"/>
      <c r="V33" s="121"/>
      <c r="Y33" s="186" t="str">
        <f>IF(W30=W36,"",IF(W30&gt;W36,T30,T36))</f>
        <v>Spérandio</v>
      </c>
      <c r="Z33" s="186"/>
      <c r="AA33" s="186"/>
    </row>
    <row r="34" spans="6:24" s="6" customFormat="1" ht="9" customHeight="1">
      <c r="F34" s="111"/>
      <c r="G34" s="197"/>
      <c r="H34" s="201"/>
      <c r="O34" s="198"/>
      <c r="P34" s="198"/>
      <c r="W34" s="113"/>
      <c r="X34" s="202"/>
    </row>
    <row r="35" spans="7:24" s="6" customFormat="1" ht="12.75">
      <c r="G35" s="197"/>
      <c r="H35" s="201"/>
      <c r="M35" s="185"/>
      <c r="N35" s="186" t="str">
        <f>IF(COUNTBLANK(P16:R18)&gt;3,"1er poule B",IF(AA16=1,D16,IF(AA17=1,D17,IF(AA18=1,D18,"1er poule B"))))</f>
        <v>Spérandio</v>
      </c>
      <c r="O35" s="186"/>
      <c r="P35" s="186"/>
      <c r="Q35" s="186"/>
      <c r="R35" s="187">
        <v>2</v>
      </c>
      <c r="S35" s="188"/>
      <c r="X35" s="202"/>
    </row>
    <row r="36" spans="1:24" s="6" customFormat="1" ht="12.75">
      <c r="A36" s="153"/>
      <c r="B36" s="153"/>
      <c r="C36" s="153"/>
      <c r="D36" s="203"/>
      <c r="H36" s="187">
        <v>0</v>
      </c>
      <c r="I36" s="189" t="str">
        <f>IF(R35=R37,"",IF(T36=N35,N37,N35))</f>
        <v>Koenig </v>
      </c>
      <c r="J36" s="189"/>
      <c r="K36" s="189"/>
      <c r="L36" s="189"/>
      <c r="O36" s="190"/>
      <c r="P36" s="190"/>
      <c r="T36" s="189" t="str">
        <f>IF(R35=R37,"",IF(R35&gt;R37,N35,N37))</f>
        <v>Spérandio</v>
      </c>
      <c r="U36" s="189"/>
      <c r="V36" s="189"/>
      <c r="W36" s="187">
        <v>3</v>
      </c>
      <c r="X36" s="111"/>
    </row>
    <row r="37" spans="1:27" s="6" customFormat="1" ht="12.75">
      <c r="A37" s="153"/>
      <c r="B37" s="153"/>
      <c r="C37" s="153"/>
      <c r="D37" s="203"/>
      <c r="J37" s="111"/>
      <c r="K37" s="111"/>
      <c r="M37" s="191"/>
      <c r="N37" s="186" t="str">
        <f>IF(COUNTBLANK(P11:R13)&gt;3,"2è poule A",IF(AA11=2,D11,IF(AA12=2,D12,IF(AA13=2,D13,"2è poule A"))))</f>
        <v>Koenig </v>
      </c>
      <c r="O37" s="186"/>
      <c r="P37" s="186"/>
      <c r="Q37" s="186"/>
      <c r="R37" s="187">
        <v>0</v>
      </c>
      <c r="S37" s="185"/>
      <c r="Y37" s="184" t="s">
        <v>151</v>
      </c>
      <c r="Z37" s="184"/>
      <c r="AA37" s="184"/>
    </row>
    <row r="38" spans="1:27" s="6" customFormat="1" ht="12.75">
      <c r="A38" s="153"/>
      <c r="B38" s="153"/>
      <c r="C38" s="153"/>
      <c r="D38" s="203"/>
      <c r="O38" s="104"/>
      <c r="Y38" s="199" t="str">
        <f>IF(W30=W36,"",IF(Y33=T30,T36,T30))</f>
        <v>Tarillon </v>
      </c>
      <c r="Z38" s="199"/>
      <c r="AA38" s="199"/>
    </row>
    <row r="39" spans="1:4" ht="17.25" customHeight="1">
      <c r="A39" s="203"/>
      <c r="B39" s="203"/>
      <c r="C39" s="203"/>
      <c r="D39" s="203"/>
    </row>
    <row r="40" spans="1:28" ht="12.75" customHeight="1">
      <c r="A40" s="111"/>
      <c r="C40" s="204"/>
      <c r="D40" s="204"/>
      <c r="E40" s="204"/>
      <c r="F40" s="204"/>
      <c r="G40" s="204"/>
      <c r="H40" s="204"/>
      <c r="I40" s="204"/>
      <c r="J40" s="205" t="s">
        <v>152</v>
      </c>
      <c r="K40" s="205"/>
      <c r="L40" s="205"/>
      <c r="M40" s="205"/>
      <c r="N40" s="205"/>
      <c r="O40" s="205"/>
      <c r="P40" s="206">
        <v>26</v>
      </c>
      <c r="Q40" s="206"/>
      <c r="R40" s="206"/>
      <c r="S40" s="207" t="s">
        <v>316</v>
      </c>
      <c r="T40" s="207"/>
      <c r="U40" s="207"/>
      <c r="V40" s="204"/>
      <c r="W40" s="204"/>
      <c r="X40" s="204"/>
      <c r="Y40" s="204"/>
      <c r="Z40" s="204"/>
      <c r="AA40" s="204"/>
      <c r="AB40" s="111"/>
    </row>
    <row r="41" spans="1:31" ht="12.75" customHeight="1">
      <c r="A41" s="111"/>
      <c r="J41" s="205"/>
      <c r="K41" s="205"/>
      <c r="L41" s="205"/>
      <c r="M41" s="205"/>
      <c r="N41" s="205"/>
      <c r="O41" s="205"/>
      <c r="P41" s="206"/>
      <c r="Q41" s="206"/>
      <c r="R41" s="206"/>
      <c r="S41" s="207"/>
      <c r="T41" s="207"/>
      <c r="U41" s="207"/>
      <c r="AC41" s="208"/>
      <c r="AD41" s="209"/>
      <c r="AE41" s="210"/>
    </row>
    <row r="42" spans="29:46" ht="4.5" customHeight="1">
      <c r="AC42" s="208"/>
      <c r="AD42" s="209"/>
      <c r="AH42" s="153"/>
      <c r="AI42" s="169"/>
      <c r="AJ42" s="153"/>
      <c r="AL42" s="153"/>
      <c r="AM42" s="153"/>
      <c r="AN42" s="153"/>
      <c r="AO42" s="153"/>
      <c r="AP42" s="153"/>
      <c r="AQ42" s="153"/>
      <c r="AR42" s="153"/>
      <c r="AS42" s="153"/>
      <c r="AT42" s="153"/>
    </row>
    <row r="43" spans="33:37" s="152" customFormat="1" ht="12.75">
      <c r="AG43" s="180"/>
      <c r="AI43" s="180"/>
      <c r="AK43" s="211"/>
    </row>
    <row r="44" spans="5:37" s="152" customFormat="1" ht="12.75"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3"/>
      <c r="R44" s="213"/>
      <c r="T44" s="212"/>
      <c r="Y44" s="214"/>
      <c r="Z44" s="214"/>
      <c r="AA44" s="214"/>
      <c r="AB44" s="214"/>
      <c r="AG44" s="180"/>
      <c r="AI44" s="180"/>
      <c r="AK44" s="211"/>
    </row>
    <row r="45" spans="4:37" s="152" customFormat="1" ht="12.75">
      <c r="D45" s="215"/>
      <c r="E45" s="212"/>
      <c r="F45" s="212"/>
      <c r="G45" s="212"/>
      <c r="H45" s="212"/>
      <c r="J45" s="215"/>
      <c r="K45" s="215"/>
      <c r="L45" s="215"/>
      <c r="M45" s="212"/>
      <c r="N45" s="212"/>
      <c r="O45" s="212"/>
      <c r="Q45" s="212"/>
      <c r="S45" s="213"/>
      <c r="T45" s="212"/>
      <c r="Y45" s="214"/>
      <c r="Z45" s="214"/>
      <c r="AA45" s="214"/>
      <c r="AB45" s="214"/>
      <c r="AG45" s="180"/>
      <c r="AI45" s="180"/>
      <c r="AK45" s="211"/>
    </row>
    <row r="46" spans="22:35" s="152" customFormat="1" ht="12.75">
      <c r="V46" s="216"/>
      <c r="W46" s="217"/>
      <c r="X46" s="217"/>
      <c r="Y46" s="216"/>
      <c r="Z46" s="216"/>
      <c r="AH46" s="115"/>
      <c r="AI46" s="115"/>
    </row>
    <row r="47" spans="22:35" s="152" customFormat="1" ht="12.75">
      <c r="V47" s="216"/>
      <c r="W47" s="217"/>
      <c r="X47" s="217"/>
      <c r="Y47" s="216"/>
      <c r="Z47" s="218"/>
      <c r="AG47" s="180"/>
      <c r="AH47" s="115"/>
      <c r="AI47" s="115"/>
    </row>
    <row r="48" spans="22:35" s="152" customFormat="1" ht="12.75">
      <c r="V48" s="216"/>
      <c r="W48" s="217"/>
      <c r="X48" s="217"/>
      <c r="Y48" s="216"/>
      <c r="Z48" s="218"/>
      <c r="AG48" s="180"/>
      <c r="AH48" s="115"/>
      <c r="AI48" s="115"/>
    </row>
    <row r="49" spans="4:36" s="152" customFormat="1" ht="12.75">
      <c r="D49" s="181"/>
      <c r="E49" s="181"/>
      <c r="F49" s="181"/>
      <c r="AG49" s="180"/>
      <c r="AH49" s="115"/>
      <c r="AI49" s="115"/>
      <c r="AJ49" s="115"/>
    </row>
    <row r="50" spans="33:37" s="152" customFormat="1" ht="12.75">
      <c r="AG50" s="180"/>
      <c r="AI50" s="180"/>
      <c r="AK50" s="211"/>
    </row>
    <row r="51" spans="4:37" s="152" customFormat="1" ht="12.75">
      <c r="D51" s="124"/>
      <c r="E51" s="124"/>
      <c r="F51" s="124"/>
      <c r="S51" s="219"/>
      <c r="T51" s="219"/>
      <c r="U51" s="219"/>
      <c r="V51" s="219"/>
      <c r="W51" s="219"/>
      <c r="X51" s="219"/>
      <c r="AG51" s="180"/>
      <c r="AI51" s="180"/>
      <c r="AK51" s="211"/>
    </row>
    <row r="52" spans="19:37" s="152" customFormat="1" ht="12.75">
      <c r="S52" s="219"/>
      <c r="T52" s="219"/>
      <c r="U52" s="219"/>
      <c r="V52" s="219"/>
      <c r="W52" s="219"/>
      <c r="X52" s="219"/>
      <c r="AI52" s="180"/>
      <c r="AK52" s="211"/>
    </row>
    <row r="53" spans="4:33" s="152" customFormat="1" ht="12.75">
      <c r="D53" s="181"/>
      <c r="E53" s="181"/>
      <c r="F53" s="181"/>
      <c r="G53" s="181"/>
      <c r="O53" s="181"/>
      <c r="P53" s="181"/>
      <c r="Q53" s="181"/>
      <c r="R53" s="181"/>
      <c r="Y53" s="220"/>
      <c r="Z53" s="220"/>
      <c r="AA53" s="221"/>
      <c r="AG53" s="180"/>
    </row>
    <row r="54" spans="4:33" s="152" customFormat="1" ht="12.75">
      <c r="D54" s="181"/>
      <c r="E54" s="181"/>
      <c r="F54" s="181"/>
      <c r="G54" s="181"/>
      <c r="O54" s="181"/>
      <c r="P54" s="181"/>
      <c r="Q54" s="181"/>
      <c r="R54" s="181"/>
      <c r="Y54" s="220"/>
      <c r="Z54" s="220"/>
      <c r="AA54" s="221"/>
      <c r="AG54" s="180"/>
    </row>
    <row r="55" spans="4:33" s="152" customFormat="1" ht="12.75">
      <c r="D55" s="181"/>
      <c r="E55" s="181"/>
      <c r="F55" s="181"/>
      <c r="G55" s="181"/>
      <c r="O55" s="181"/>
      <c r="P55" s="181"/>
      <c r="Q55" s="181"/>
      <c r="R55" s="181"/>
      <c r="Y55" s="220"/>
      <c r="Z55" s="220"/>
      <c r="AA55" s="221"/>
      <c r="AG55" s="180"/>
    </row>
    <row r="56" spans="33:37" s="152" customFormat="1" ht="12.75">
      <c r="AG56" s="180"/>
      <c r="AI56" s="180"/>
      <c r="AK56" s="211"/>
    </row>
    <row r="57" spans="4:36" s="152" customFormat="1" ht="12.75">
      <c r="D57" s="124"/>
      <c r="E57" s="124"/>
      <c r="F57" s="124"/>
      <c r="AG57" s="180"/>
      <c r="AH57" s="115"/>
      <c r="AI57" s="115"/>
      <c r="AJ57" s="115"/>
    </row>
    <row r="58" spans="4:33" s="152" customFormat="1" ht="12.75">
      <c r="D58" s="181"/>
      <c r="E58" s="181"/>
      <c r="F58" s="181"/>
      <c r="G58" s="181"/>
      <c r="O58" s="181"/>
      <c r="P58" s="181"/>
      <c r="Q58" s="181"/>
      <c r="R58" s="181"/>
      <c r="Y58" s="220"/>
      <c r="Z58" s="220"/>
      <c r="AA58" s="221"/>
      <c r="AG58" s="180"/>
    </row>
    <row r="59" spans="4:33" s="152" customFormat="1" ht="12.75">
      <c r="D59" s="181"/>
      <c r="E59" s="181"/>
      <c r="F59" s="181"/>
      <c r="G59" s="181"/>
      <c r="O59" s="181"/>
      <c r="P59" s="181"/>
      <c r="Q59" s="181"/>
      <c r="R59" s="181"/>
      <c r="Y59" s="220"/>
      <c r="Z59" s="220"/>
      <c r="AA59" s="221"/>
      <c r="AG59" s="180"/>
    </row>
    <row r="60" spans="4:48" s="152" customFormat="1" ht="12.75">
      <c r="D60" s="181"/>
      <c r="E60" s="181"/>
      <c r="F60" s="181"/>
      <c r="G60" s="181"/>
      <c r="O60" s="181"/>
      <c r="P60" s="181"/>
      <c r="Q60" s="181"/>
      <c r="R60" s="181"/>
      <c r="Y60" s="220"/>
      <c r="Z60" s="220"/>
      <c r="AA60" s="221"/>
      <c r="AG60" s="180"/>
      <c r="AR60" s="115"/>
      <c r="AS60" s="115"/>
      <c r="AT60" s="115"/>
      <c r="AU60" s="115"/>
      <c r="AV60" s="115"/>
    </row>
    <row r="61" spans="33:46" s="152" customFormat="1" ht="12.75">
      <c r="AG61" s="180"/>
      <c r="AH61" s="181"/>
      <c r="AI61" s="182"/>
      <c r="AJ61" s="181"/>
      <c r="AK61" s="211"/>
      <c r="AL61" s="181"/>
      <c r="AT61" s="222"/>
    </row>
    <row r="62" spans="33:37" s="152" customFormat="1" ht="12.75">
      <c r="AG62" s="180"/>
      <c r="AI62" s="180"/>
      <c r="AK62" s="211"/>
    </row>
    <row r="63" spans="10:37" s="152" customFormat="1" ht="12.75">
      <c r="J63" s="223"/>
      <c r="K63" s="223"/>
      <c r="L63" s="223"/>
      <c r="M63" s="223"/>
      <c r="AG63" s="180"/>
      <c r="AI63" s="180"/>
      <c r="AK63" s="211"/>
    </row>
    <row r="64" spans="10:37" s="152" customFormat="1" ht="12.75">
      <c r="J64" s="223"/>
      <c r="K64" s="223"/>
      <c r="L64" s="223"/>
      <c r="M64" s="223"/>
      <c r="O64" s="180"/>
      <c r="AG64" s="180"/>
      <c r="AI64" s="180"/>
      <c r="AK64" s="211"/>
    </row>
    <row r="65" s="152" customFormat="1" ht="12.75">
      <c r="AK65" s="211"/>
    </row>
    <row r="66" spans="12:37" s="152" customFormat="1" ht="12.75">
      <c r="L66" s="224"/>
      <c r="AK66" s="211"/>
    </row>
    <row r="67" s="152" customFormat="1" ht="12.75">
      <c r="AK67" s="211"/>
    </row>
    <row r="68" s="152" customFormat="1" ht="12.75">
      <c r="AK68" s="211"/>
    </row>
    <row r="69" spans="33:37" s="152" customFormat="1" ht="12.75">
      <c r="AG69" s="180"/>
      <c r="AI69" s="180"/>
      <c r="AK69" s="211"/>
    </row>
    <row r="70" spans="12:37" s="152" customFormat="1" ht="12.75">
      <c r="L70" s="180"/>
      <c r="AG70" s="180"/>
      <c r="AI70" s="180"/>
      <c r="AK70" s="211"/>
    </row>
    <row r="71" s="152" customFormat="1" ht="12.75">
      <c r="S71" s="180"/>
    </row>
    <row r="72" s="152" customFormat="1" ht="12.75"/>
    <row r="73" spans="15:16" s="152" customFormat="1" ht="12.75">
      <c r="O73" s="224"/>
      <c r="P73" s="224"/>
    </row>
    <row r="74" s="152" customFormat="1" ht="12.75"/>
    <row r="75" spans="15:16" s="152" customFormat="1" ht="12.75">
      <c r="O75" s="224"/>
      <c r="P75" s="224"/>
    </row>
    <row r="76" spans="15:16" s="152" customFormat="1" ht="12.75">
      <c r="O76" s="224"/>
      <c r="P76" s="224"/>
    </row>
    <row r="77" spans="15:24" s="152" customFormat="1" ht="12.75">
      <c r="O77" s="224"/>
      <c r="P77" s="224"/>
      <c r="W77" s="216"/>
      <c r="X77" s="216"/>
    </row>
    <row r="78" s="152" customFormat="1" ht="12.75">
      <c r="X78" s="216"/>
    </row>
    <row r="79" spans="15:16" s="152" customFormat="1" ht="12.75">
      <c r="O79" s="224"/>
      <c r="P79" s="224"/>
    </row>
    <row r="80" s="152" customFormat="1" ht="12.75"/>
    <row r="81" s="152" customFormat="1" ht="12.75">
      <c r="O81" s="180"/>
    </row>
    <row r="82" spans="33:37" s="152" customFormat="1" ht="12.75">
      <c r="AG82" s="180"/>
      <c r="AI82" s="180"/>
      <c r="AK82" s="211"/>
    </row>
    <row r="83" spans="33:37" s="152" customFormat="1" ht="12.75">
      <c r="AG83" s="180"/>
      <c r="AI83" s="180"/>
      <c r="AK83" s="211"/>
    </row>
    <row r="84" spans="29:37" s="152" customFormat="1" ht="12.75">
      <c r="AC84" s="225"/>
      <c r="AD84" s="226"/>
      <c r="AE84" s="227"/>
      <c r="AG84" s="180"/>
      <c r="AI84" s="180"/>
      <c r="AK84" s="211"/>
    </row>
    <row r="85" spans="29:37" s="152" customFormat="1" ht="12.75">
      <c r="AC85" s="225"/>
      <c r="AD85" s="226"/>
      <c r="AG85" s="180"/>
      <c r="AI85" s="180"/>
      <c r="AK85" s="211"/>
    </row>
    <row r="86" spans="33:37" s="152" customFormat="1" ht="12.75">
      <c r="AG86" s="180"/>
      <c r="AI86" s="180"/>
      <c r="AK86" s="211"/>
    </row>
    <row r="87" spans="5:37" s="152" customFormat="1" ht="12.75"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3"/>
      <c r="R87" s="213"/>
      <c r="T87" s="212"/>
      <c r="Y87" s="214"/>
      <c r="Z87" s="214"/>
      <c r="AA87" s="214"/>
      <c r="AB87" s="214"/>
      <c r="AG87" s="180"/>
      <c r="AI87" s="180"/>
      <c r="AK87" s="211"/>
    </row>
    <row r="88" spans="4:37" s="152" customFormat="1" ht="12.75">
      <c r="D88" s="215"/>
      <c r="E88" s="212"/>
      <c r="F88" s="212"/>
      <c r="G88" s="212"/>
      <c r="H88" s="212"/>
      <c r="J88" s="215"/>
      <c r="K88" s="215"/>
      <c r="L88" s="215"/>
      <c r="M88" s="212"/>
      <c r="N88" s="212"/>
      <c r="O88" s="212"/>
      <c r="Q88" s="212"/>
      <c r="S88" s="213"/>
      <c r="T88" s="212"/>
      <c r="Y88" s="214"/>
      <c r="Z88" s="214"/>
      <c r="AA88" s="214"/>
      <c r="AB88" s="214"/>
      <c r="AG88" s="180"/>
      <c r="AI88" s="180"/>
      <c r="AK88" s="211"/>
    </row>
    <row r="89" spans="22:35" s="152" customFormat="1" ht="12.75">
      <c r="V89" s="216"/>
      <c r="W89" s="217"/>
      <c r="X89" s="217"/>
      <c r="Y89" s="216"/>
      <c r="Z89" s="216"/>
      <c r="AH89" s="115"/>
      <c r="AI89" s="115"/>
    </row>
    <row r="90" spans="22:35" s="152" customFormat="1" ht="12.75">
      <c r="V90" s="216"/>
      <c r="W90" s="217"/>
      <c r="X90" s="217"/>
      <c r="Y90" s="216"/>
      <c r="Z90" s="218"/>
      <c r="AG90" s="180"/>
      <c r="AH90" s="115"/>
      <c r="AI90" s="115"/>
    </row>
    <row r="91" spans="22:35" s="152" customFormat="1" ht="12.75">
      <c r="V91" s="216"/>
      <c r="W91" s="217"/>
      <c r="X91" s="217"/>
      <c r="Y91" s="216"/>
      <c r="Z91" s="218"/>
      <c r="AG91" s="180"/>
      <c r="AH91" s="115"/>
      <c r="AI91" s="115"/>
    </row>
    <row r="92" spans="4:36" s="152" customFormat="1" ht="12.75">
      <c r="D92" s="181"/>
      <c r="E92" s="181"/>
      <c r="F92" s="181"/>
      <c r="AG92" s="180"/>
      <c r="AH92" s="115"/>
      <c r="AI92" s="115"/>
      <c r="AJ92" s="115"/>
    </row>
    <row r="93" spans="33:37" s="152" customFormat="1" ht="12.75">
      <c r="AG93" s="180"/>
      <c r="AI93" s="180"/>
      <c r="AK93" s="211"/>
    </row>
    <row r="94" spans="4:37" s="152" customFormat="1" ht="12.75">
      <c r="D94" s="124"/>
      <c r="E94" s="124"/>
      <c r="F94" s="124"/>
      <c r="S94" s="219"/>
      <c r="T94" s="219"/>
      <c r="U94" s="219"/>
      <c r="V94" s="219"/>
      <c r="W94" s="219"/>
      <c r="X94" s="219"/>
      <c r="AG94" s="180"/>
      <c r="AI94" s="180"/>
      <c r="AK94" s="211"/>
    </row>
    <row r="95" spans="19:37" s="152" customFormat="1" ht="12.75">
      <c r="S95" s="219"/>
      <c r="T95" s="219"/>
      <c r="U95" s="219"/>
      <c r="V95" s="219"/>
      <c r="W95" s="219"/>
      <c r="X95" s="219"/>
      <c r="AI95" s="180"/>
      <c r="AK95" s="211"/>
    </row>
    <row r="96" spans="4:33" s="152" customFormat="1" ht="12.75">
      <c r="D96" s="181"/>
      <c r="E96" s="181"/>
      <c r="F96" s="181"/>
      <c r="G96" s="181"/>
      <c r="O96" s="181"/>
      <c r="P96" s="181"/>
      <c r="Q96" s="181"/>
      <c r="R96" s="181"/>
      <c r="Y96" s="220"/>
      <c r="Z96" s="220"/>
      <c r="AA96" s="221"/>
      <c r="AG96" s="180"/>
    </row>
    <row r="97" spans="4:33" s="152" customFormat="1" ht="12.75">
      <c r="D97" s="181"/>
      <c r="E97" s="181"/>
      <c r="F97" s="181"/>
      <c r="G97" s="181"/>
      <c r="O97" s="181"/>
      <c r="P97" s="181"/>
      <c r="Q97" s="181"/>
      <c r="R97" s="181"/>
      <c r="Y97" s="220"/>
      <c r="Z97" s="220"/>
      <c r="AA97" s="221"/>
      <c r="AG97" s="180"/>
    </row>
    <row r="98" spans="4:33" s="152" customFormat="1" ht="12.75">
      <c r="D98" s="181"/>
      <c r="E98" s="181"/>
      <c r="F98" s="181"/>
      <c r="G98" s="181"/>
      <c r="O98" s="181"/>
      <c r="P98" s="181"/>
      <c r="Q98" s="181"/>
      <c r="R98" s="181"/>
      <c r="Y98" s="220"/>
      <c r="Z98" s="220"/>
      <c r="AA98" s="221"/>
      <c r="AG98" s="180"/>
    </row>
    <row r="99" spans="33:37" s="152" customFormat="1" ht="12.75">
      <c r="AG99" s="180"/>
      <c r="AI99" s="180"/>
      <c r="AK99" s="211"/>
    </row>
    <row r="100" spans="4:36" s="152" customFormat="1" ht="12.75">
      <c r="D100" s="124"/>
      <c r="E100" s="124"/>
      <c r="F100" s="124"/>
      <c r="AG100" s="180"/>
      <c r="AH100" s="115"/>
      <c r="AI100" s="115"/>
      <c r="AJ100" s="115"/>
    </row>
    <row r="101" spans="4:33" s="152" customFormat="1" ht="12.75">
      <c r="D101" s="181"/>
      <c r="E101" s="181"/>
      <c r="F101" s="181"/>
      <c r="G101" s="181"/>
      <c r="O101" s="181"/>
      <c r="P101" s="181"/>
      <c r="Q101" s="181"/>
      <c r="R101" s="181"/>
      <c r="Y101" s="220"/>
      <c r="Z101" s="220"/>
      <c r="AA101" s="221"/>
      <c r="AG101" s="180"/>
    </row>
    <row r="102" spans="4:33" s="152" customFormat="1" ht="12.75">
      <c r="D102" s="181"/>
      <c r="E102" s="181"/>
      <c r="F102" s="181"/>
      <c r="G102" s="181"/>
      <c r="O102" s="181"/>
      <c r="P102" s="181"/>
      <c r="Q102" s="181"/>
      <c r="R102" s="181"/>
      <c r="Y102" s="220"/>
      <c r="Z102" s="220"/>
      <c r="AA102" s="221"/>
      <c r="AG102" s="180"/>
    </row>
    <row r="103" spans="4:48" s="152" customFormat="1" ht="12.75">
      <c r="D103" s="181"/>
      <c r="E103" s="181"/>
      <c r="F103" s="181"/>
      <c r="G103" s="181"/>
      <c r="O103" s="181"/>
      <c r="P103" s="181"/>
      <c r="Q103" s="181"/>
      <c r="R103" s="181"/>
      <c r="Y103" s="220"/>
      <c r="Z103" s="220"/>
      <c r="AA103" s="221"/>
      <c r="AG103" s="180"/>
      <c r="AR103" s="115"/>
      <c r="AS103" s="115"/>
      <c r="AT103" s="115"/>
      <c r="AU103" s="115"/>
      <c r="AV103" s="115"/>
    </row>
    <row r="104" spans="33:46" s="152" customFormat="1" ht="12.75">
      <c r="AG104" s="180"/>
      <c r="AH104" s="181"/>
      <c r="AI104" s="182"/>
      <c r="AJ104" s="181"/>
      <c r="AK104" s="211"/>
      <c r="AL104" s="181"/>
      <c r="AT104" s="222"/>
    </row>
    <row r="105" spans="33:37" s="152" customFormat="1" ht="12.75">
      <c r="AG105" s="180"/>
      <c r="AI105" s="180"/>
      <c r="AK105" s="211"/>
    </row>
    <row r="106" spans="10:37" s="152" customFormat="1" ht="12.75">
      <c r="J106" s="223"/>
      <c r="K106" s="223"/>
      <c r="L106" s="223"/>
      <c r="M106" s="223"/>
      <c r="AG106" s="180"/>
      <c r="AI106" s="180"/>
      <c r="AK106" s="211"/>
    </row>
    <row r="107" spans="10:37" s="152" customFormat="1" ht="12.75">
      <c r="J107" s="223"/>
      <c r="K107" s="223"/>
      <c r="L107" s="223"/>
      <c r="M107" s="223"/>
      <c r="O107" s="180"/>
      <c r="AG107" s="180"/>
      <c r="AI107" s="180"/>
      <c r="AK107" s="211"/>
    </row>
    <row r="108" s="152" customFormat="1" ht="12.75">
      <c r="AK108" s="211"/>
    </row>
    <row r="109" spans="12:37" s="152" customFormat="1" ht="12.75">
      <c r="L109" s="224"/>
      <c r="AK109" s="211"/>
    </row>
    <row r="110" s="152" customFormat="1" ht="12.75">
      <c r="AK110" s="211"/>
    </row>
    <row r="111" s="152" customFormat="1" ht="12.75">
      <c r="AK111" s="211"/>
    </row>
    <row r="112" spans="33:37" s="152" customFormat="1" ht="12.75">
      <c r="AG112" s="180"/>
      <c r="AI112" s="180"/>
      <c r="AK112" s="211"/>
    </row>
    <row r="113" spans="12:37" s="152" customFormat="1" ht="12.75">
      <c r="L113" s="180"/>
      <c r="AG113" s="180"/>
      <c r="AI113" s="180"/>
      <c r="AK113" s="211"/>
    </row>
    <row r="114" s="152" customFormat="1" ht="12.75">
      <c r="S114" s="180"/>
    </row>
    <row r="115" s="152" customFormat="1" ht="12.75"/>
    <row r="116" spans="15:16" s="152" customFormat="1" ht="12.75">
      <c r="O116" s="224"/>
      <c r="P116" s="224"/>
    </row>
    <row r="117" s="152" customFormat="1" ht="12.75"/>
    <row r="118" spans="15:16" s="152" customFormat="1" ht="12.75">
      <c r="O118" s="224"/>
      <c r="P118" s="224"/>
    </row>
    <row r="119" spans="15:16" s="152" customFormat="1" ht="12.75">
      <c r="O119" s="224"/>
      <c r="P119" s="224"/>
    </row>
    <row r="120" spans="15:24" s="152" customFormat="1" ht="12.75">
      <c r="O120" s="224"/>
      <c r="P120" s="224"/>
      <c r="W120" s="216"/>
      <c r="X120" s="216"/>
    </row>
    <row r="121" s="152" customFormat="1" ht="12.75">
      <c r="X121" s="216"/>
    </row>
    <row r="122" spans="15:16" s="152" customFormat="1" ht="12.75">
      <c r="O122" s="224"/>
      <c r="P122" s="224"/>
    </row>
    <row r="123" s="152" customFormat="1" ht="12.75"/>
    <row r="124" s="152" customFormat="1" ht="12.75">
      <c r="O124" s="180"/>
    </row>
    <row r="125" spans="33:37" s="152" customFormat="1" ht="12.75">
      <c r="AG125" s="180"/>
      <c r="AI125" s="180"/>
      <c r="AK125" s="211"/>
    </row>
    <row r="126" spans="33:37" s="152" customFormat="1" ht="12.75">
      <c r="AG126" s="180"/>
      <c r="AI126" s="180"/>
      <c r="AK126" s="211"/>
    </row>
    <row r="127" spans="29:37" s="152" customFormat="1" ht="12.75">
      <c r="AC127" s="225"/>
      <c r="AD127" s="226"/>
      <c r="AE127" s="227"/>
      <c r="AG127" s="180"/>
      <c r="AI127" s="180"/>
      <c r="AK127" s="211"/>
    </row>
    <row r="128" spans="29:37" s="152" customFormat="1" ht="12.75">
      <c r="AC128" s="225"/>
      <c r="AD128" s="226"/>
      <c r="AG128" s="180"/>
      <c r="AI128" s="180"/>
      <c r="AK128" s="211"/>
    </row>
    <row r="129" spans="33:37" s="152" customFormat="1" ht="12.75">
      <c r="AG129" s="180"/>
      <c r="AI129" s="180"/>
      <c r="AK129" s="211"/>
    </row>
    <row r="130" spans="5:37" s="152" customFormat="1" ht="12.75"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3"/>
      <c r="R130" s="213"/>
      <c r="T130" s="212"/>
      <c r="Y130" s="214"/>
      <c r="Z130" s="214"/>
      <c r="AA130" s="214"/>
      <c r="AB130" s="214"/>
      <c r="AG130" s="180"/>
      <c r="AI130" s="180"/>
      <c r="AK130" s="211"/>
    </row>
    <row r="131" spans="4:37" s="152" customFormat="1" ht="12.75">
      <c r="D131" s="215"/>
      <c r="E131" s="212"/>
      <c r="F131" s="212"/>
      <c r="G131" s="212"/>
      <c r="H131" s="212"/>
      <c r="J131" s="215"/>
      <c r="K131" s="215"/>
      <c r="L131" s="215"/>
      <c r="M131" s="212"/>
      <c r="N131" s="212"/>
      <c r="O131" s="212"/>
      <c r="Q131" s="212"/>
      <c r="S131" s="213"/>
      <c r="T131" s="212"/>
      <c r="Y131" s="214"/>
      <c r="Z131" s="214"/>
      <c r="AA131" s="214"/>
      <c r="AB131" s="214"/>
      <c r="AG131" s="180"/>
      <c r="AI131" s="180"/>
      <c r="AK131" s="211"/>
    </row>
    <row r="132" spans="22:35" s="152" customFormat="1" ht="12.75">
      <c r="V132" s="216"/>
      <c r="W132" s="217"/>
      <c r="X132" s="217"/>
      <c r="Y132" s="216"/>
      <c r="Z132" s="216"/>
      <c r="AH132" s="115"/>
      <c r="AI132" s="115"/>
    </row>
    <row r="133" spans="22:35" s="152" customFormat="1" ht="12.75">
      <c r="V133" s="216"/>
      <c r="W133" s="217"/>
      <c r="X133" s="217"/>
      <c r="Y133" s="216"/>
      <c r="Z133" s="218"/>
      <c r="AG133" s="180"/>
      <c r="AH133" s="115"/>
      <c r="AI133" s="115"/>
    </row>
    <row r="134" spans="22:35" s="152" customFormat="1" ht="12.75">
      <c r="V134" s="216"/>
      <c r="W134" s="217"/>
      <c r="X134" s="217"/>
      <c r="Y134" s="216"/>
      <c r="Z134" s="218"/>
      <c r="AG134" s="180"/>
      <c r="AH134" s="115"/>
      <c r="AI134" s="115"/>
    </row>
    <row r="135" spans="4:36" s="152" customFormat="1" ht="12.75">
      <c r="D135" s="181"/>
      <c r="E135" s="181"/>
      <c r="F135" s="181"/>
      <c r="AG135" s="180"/>
      <c r="AH135" s="115"/>
      <c r="AI135" s="115"/>
      <c r="AJ135" s="115"/>
    </row>
    <row r="136" spans="33:37" s="152" customFormat="1" ht="12.75">
      <c r="AG136" s="180"/>
      <c r="AI136" s="180"/>
      <c r="AK136" s="211"/>
    </row>
    <row r="137" spans="4:37" s="152" customFormat="1" ht="12.75">
      <c r="D137" s="124"/>
      <c r="E137" s="124"/>
      <c r="F137" s="124"/>
      <c r="S137" s="219"/>
      <c r="T137" s="219"/>
      <c r="U137" s="219"/>
      <c r="V137" s="219"/>
      <c r="W137" s="219"/>
      <c r="X137" s="219"/>
      <c r="AG137" s="180"/>
      <c r="AI137" s="180"/>
      <c r="AK137" s="211"/>
    </row>
    <row r="138" spans="19:37" s="152" customFormat="1" ht="12.75">
      <c r="S138" s="219"/>
      <c r="T138" s="219"/>
      <c r="U138" s="219"/>
      <c r="V138" s="219"/>
      <c r="W138" s="219"/>
      <c r="X138" s="219"/>
      <c r="AI138" s="180"/>
      <c r="AK138" s="211"/>
    </row>
    <row r="139" spans="4:33" s="152" customFormat="1" ht="12.75">
      <c r="D139" s="181"/>
      <c r="E139" s="181"/>
      <c r="F139" s="181"/>
      <c r="G139" s="181"/>
      <c r="O139" s="181"/>
      <c r="P139" s="181"/>
      <c r="Q139" s="181"/>
      <c r="R139" s="181"/>
      <c r="Y139" s="220"/>
      <c r="Z139" s="220"/>
      <c r="AA139" s="221"/>
      <c r="AG139" s="180"/>
    </row>
    <row r="140" spans="4:33" s="152" customFormat="1" ht="12.75">
      <c r="D140" s="181"/>
      <c r="E140" s="181"/>
      <c r="F140" s="181"/>
      <c r="G140" s="181"/>
      <c r="O140" s="181"/>
      <c r="P140" s="181"/>
      <c r="Q140" s="181"/>
      <c r="R140" s="181"/>
      <c r="Y140" s="220"/>
      <c r="Z140" s="220"/>
      <c r="AA140" s="221"/>
      <c r="AG140" s="180"/>
    </row>
    <row r="141" spans="4:33" s="152" customFormat="1" ht="12.75">
      <c r="D141" s="181"/>
      <c r="E141" s="181"/>
      <c r="F141" s="181"/>
      <c r="G141" s="181"/>
      <c r="O141" s="181"/>
      <c r="P141" s="181"/>
      <c r="Q141" s="181"/>
      <c r="R141" s="181"/>
      <c r="Y141" s="220"/>
      <c r="Z141" s="220"/>
      <c r="AA141" s="221"/>
      <c r="AG141" s="180"/>
    </row>
    <row r="142" spans="33:37" s="152" customFormat="1" ht="12.75">
      <c r="AG142" s="180"/>
      <c r="AI142" s="180"/>
      <c r="AK142" s="211"/>
    </row>
    <row r="143" spans="4:36" s="152" customFormat="1" ht="12.75">
      <c r="D143" s="124"/>
      <c r="E143" s="124"/>
      <c r="F143" s="124"/>
      <c r="AG143" s="180"/>
      <c r="AH143" s="115"/>
      <c r="AI143" s="115"/>
      <c r="AJ143" s="115"/>
    </row>
    <row r="144" spans="4:33" s="152" customFormat="1" ht="12.75">
      <c r="D144" s="181"/>
      <c r="E144" s="181"/>
      <c r="F144" s="181"/>
      <c r="G144" s="181"/>
      <c r="O144" s="181"/>
      <c r="P144" s="181"/>
      <c r="Q144" s="181"/>
      <c r="R144" s="181"/>
      <c r="Y144" s="220"/>
      <c r="Z144" s="220"/>
      <c r="AA144" s="221"/>
      <c r="AG144" s="180"/>
    </row>
    <row r="145" spans="4:33" s="152" customFormat="1" ht="12.75">
      <c r="D145" s="181"/>
      <c r="E145" s="181"/>
      <c r="F145" s="181"/>
      <c r="G145" s="181"/>
      <c r="O145" s="181"/>
      <c r="P145" s="181"/>
      <c r="Q145" s="181"/>
      <c r="R145" s="181"/>
      <c r="Y145" s="220"/>
      <c r="Z145" s="220"/>
      <c r="AA145" s="221"/>
      <c r="AG145" s="180"/>
    </row>
    <row r="146" spans="4:48" s="152" customFormat="1" ht="12.75">
      <c r="D146" s="181"/>
      <c r="E146" s="181"/>
      <c r="F146" s="181"/>
      <c r="G146" s="181"/>
      <c r="O146" s="181"/>
      <c r="P146" s="181"/>
      <c r="Q146" s="181"/>
      <c r="R146" s="181"/>
      <c r="Y146" s="220"/>
      <c r="Z146" s="220"/>
      <c r="AA146" s="221"/>
      <c r="AG146" s="180"/>
      <c r="AR146" s="115"/>
      <c r="AS146" s="115"/>
      <c r="AT146" s="115"/>
      <c r="AU146" s="115"/>
      <c r="AV146" s="115"/>
    </row>
    <row r="147" spans="33:46" s="152" customFormat="1" ht="12.75">
      <c r="AG147" s="180"/>
      <c r="AH147" s="181"/>
      <c r="AI147" s="182"/>
      <c r="AJ147" s="181"/>
      <c r="AK147" s="211"/>
      <c r="AL147" s="181"/>
      <c r="AT147" s="222"/>
    </row>
    <row r="148" spans="33:37" s="152" customFormat="1" ht="12.75">
      <c r="AG148" s="180"/>
      <c r="AI148" s="180"/>
      <c r="AK148" s="211"/>
    </row>
    <row r="149" spans="10:37" s="152" customFormat="1" ht="12.75">
      <c r="J149" s="223"/>
      <c r="K149" s="223"/>
      <c r="L149" s="223"/>
      <c r="M149" s="223"/>
      <c r="AG149" s="180"/>
      <c r="AI149" s="180"/>
      <c r="AK149" s="211"/>
    </row>
    <row r="150" spans="10:37" s="152" customFormat="1" ht="12.75">
      <c r="J150" s="223"/>
      <c r="K150" s="223"/>
      <c r="L150" s="223"/>
      <c r="M150" s="223"/>
      <c r="O150" s="180"/>
      <c r="AG150" s="180"/>
      <c r="AI150" s="180"/>
      <c r="AK150" s="211"/>
    </row>
    <row r="151" s="152" customFormat="1" ht="12.75">
      <c r="AK151" s="211"/>
    </row>
    <row r="152" spans="12:37" s="152" customFormat="1" ht="12.75">
      <c r="L152" s="224"/>
      <c r="AK152" s="211"/>
    </row>
    <row r="153" s="152" customFormat="1" ht="12.75">
      <c r="AK153" s="211"/>
    </row>
    <row r="154" s="152" customFormat="1" ht="12.75">
      <c r="AK154" s="211"/>
    </row>
    <row r="155" spans="33:37" s="152" customFormat="1" ht="12.75">
      <c r="AG155" s="180"/>
      <c r="AI155" s="180"/>
      <c r="AK155" s="211"/>
    </row>
    <row r="156" spans="12:37" s="152" customFormat="1" ht="12.75">
      <c r="L156" s="180"/>
      <c r="AG156" s="180"/>
      <c r="AI156" s="180"/>
      <c r="AK156" s="211"/>
    </row>
    <row r="157" s="152" customFormat="1" ht="12.75">
      <c r="S157" s="180"/>
    </row>
    <row r="158" s="152" customFormat="1" ht="12.75"/>
    <row r="159" spans="15:16" s="152" customFormat="1" ht="12.75">
      <c r="O159" s="224"/>
      <c r="P159" s="224"/>
    </row>
    <row r="160" s="152" customFormat="1" ht="12.75"/>
    <row r="161" spans="15:16" s="152" customFormat="1" ht="12.75">
      <c r="O161" s="224"/>
      <c r="P161" s="224"/>
    </row>
    <row r="162" spans="15:16" s="152" customFormat="1" ht="12.75">
      <c r="O162" s="224"/>
      <c r="P162" s="224"/>
    </row>
    <row r="163" spans="15:24" s="152" customFormat="1" ht="12.75">
      <c r="O163" s="224"/>
      <c r="P163" s="224"/>
      <c r="W163" s="216"/>
      <c r="X163" s="216"/>
    </row>
    <row r="164" s="152" customFormat="1" ht="12.75">
      <c r="X164" s="216"/>
    </row>
    <row r="165" spans="15:16" s="152" customFormat="1" ht="12.75">
      <c r="O165" s="224"/>
      <c r="P165" s="224"/>
    </row>
    <row r="166" s="152" customFormat="1" ht="12.75"/>
    <row r="167" s="152" customFormat="1" ht="12.75">
      <c r="O167" s="180"/>
    </row>
    <row r="168" spans="33:37" s="152" customFormat="1" ht="12.75">
      <c r="AG168" s="180"/>
      <c r="AI168" s="180"/>
      <c r="AK168" s="211"/>
    </row>
    <row r="169" spans="33:37" s="152" customFormat="1" ht="12.75">
      <c r="AG169" s="180"/>
      <c r="AI169" s="180"/>
      <c r="AK169" s="211"/>
    </row>
  </sheetData>
  <sheetProtection selectLockedCells="1" selectUnlockedCells="1"/>
  <mergeCells count="82">
    <mergeCell ref="C2:AA2"/>
    <mergeCell ref="D7:E7"/>
    <mergeCell ref="G7:I7"/>
    <mergeCell ref="D9:E9"/>
    <mergeCell ref="S9:S10"/>
    <mergeCell ref="T9:T10"/>
    <mergeCell ref="U9:U10"/>
    <mergeCell ref="V9:V10"/>
    <mergeCell ref="W9:X10"/>
    <mergeCell ref="Y9:Z10"/>
    <mergeCell ref="AA9:AA10"/>
    <mergeCell ref="D10:G10"/>
    <mergeCell ref="H10:J10"/>
    <mergeCell ref="K10:N10"/>
    <mergeCell ref="D11:G11"/>
    <mergeCell ref="H11:J11"/>
    <mergeCell ref="K11:N11"/>
    <mergeCell ref="W11:X11"/>
    <mergeCell ref="Y11:Z11"/>
    <mergeCell ref="D12:G12"/>
    <mergeCell ref="H12:J12"/>
    <mergeCell ref="K12:N12"/>
    <mergeCell ref="W12:X12"/>
    <mergeCell ref="Y12:Z12"/>
    <mergeCell ref="D13:G13"/>
    <mergeCell ref="H13:J13"/>
    <mergeCell ref="K13:N13"/>
    <mergeCell ref="W13:X13"/>
    <mergeCell ref="Y13:Z13"/>
    <mergeCell ref="D15:E15"/>
    <mergeCell ref="D16:G16"/>
    <mergeCell ref="H16:J16"/>
    <mergeCell ref="K16:N16"/>
    <mergeCell ref="W16:X16"/>
    <mergeCell ref="Y16:Z16"/>
    <mergeCell ref="D17:G17"/>
    <mergeCell ref="H17:J17"/>
    <mergeCell ref="K17:N17"/>
    <mergeCell ref="W17:X17"/>
    <mergeCell ref="Y17:Z17"/>
    <mergeCell ref="D18:G18"/>
    <mergeCell ref="H18:J18"/>
    <mergeCell ref="K18:N18"/>
    <mergeCell ref="W18:X18"/>
    <mergeCell ref="Y18:Z18"/>
    <mergeCell ref="G21:Q21"/>
    <mergeCell ref="E23:H23"/>
    <mergeCell ref="J23:M23"/>
    <mergeCell ref="P23:S23"/>
    <mergeCell ref="E24:H24"/>
    <mergeCell ref="P24:S24"/>
    <mergeCell ref="J25:M25"/>
    <mergeCell ref="N29:Q29"/>
    <mergeCell ref="I30:L30"/>
    <mergeCell ref="T30:V30"/>
    <mergeCell ref="D31:F32"/>
    <mergeCell ref="G31:G32"/>
    <mergeCell ref="H31:H32"/>
    <mergeCell ref="I31:L32"/>
    <mergeCell ref="N31:Q31"/>
    <mergeCell ref="X31:X32"/>
    <mergeCell ref="Y31:AA32"/>
    <mergeCell ref="D33:F33"/>
    <mergeCell ref="I33:L33"/>
    <mergeCell ref="N33:R33"/>
    <mergeCell ref="T33:V33"/>
    <mergeCell ref="Y33:AA33"/>
    <mergeCell ref="G34:G35"/>
    <mergeCell ref="H34:H35"/>
    <mergeCell ref="X34:X35"/>
    <mergeCell ref="N35:Q35"/>
    <mergeCell ref="A36:C36"/>
    <mergeCell ref="I36:L36"/>
    <mergeCell ref="T36:V36"/>
    <mergeCell ref="A37:C37"/>
    <mergeCell ref="N37:Q37"/>
    <mergeCell ref="Y37:AA37"/>
    <mergeCell ref="A38:C38"/>
    <mergeCell ref="Y38:AA38"/>
    <mergeCell ref="J40:O41"/>
    <mergeCell ref="P40:R41"/>
    <mergeCell ref="S40:U41"/>
  </mergeCells>
  <conditionalFormatting sqref="D11:D13 D16:D18 D53:D55 D58:D60 D96:D98 D101:D103 D139:D141 D144:D146 D182:D184 D187:D189 D225:D227 D230:D232 E11:J11 E16:K17 E53:G53 E60:G60 E96:G96 E103:G103 E139:G139 E146:G146 E182:G182 E189:G189 E225:G225 E232:G232 H12:H13 H18 H30 H36 H53:H55 H58:H60 H73 H79 H96:H98 H101:H103 H116 H122 H139:H141 H144:H146 H159 H165 H182:H184 H187:H189 H202 H208 H225:H227 H230:H232 H245 H251 H263:I268 I53:K53 I60:K60 I96:K96 I103:K103 I139:K139 I146:K146 I182:K182 I189:K189 I225:K225 I232:K232 K11:K13 K18 N23 N25 N65 N67 N108 N110 N151 N153 N194 N196 N237 N239 P11:R13 P16:R18 P53:R55 P58:R60 P96:R98 P101:R103 P139:R141 P144:R146 P182:R184 P187:R189 P225:R227 P230:R232 R29 R31:R32 R35 R37 R72 R74:R75 R78 R80 R115 R117:R118 R121 R123 R158 R160:R161 R164 R166 R201 R203:R204 R207 R209 R244 R246:R247 R250 R252 W30:X30 W36:X36 W73:X73 W79:X79 W116:X116 W122:X122 W159:X159 W165:X165 W202:X202 W208:X208 W245:X245 W251:X251">
    <cfRule type="cellIs" priority="1" dxfId="13" operator="equal" stopIfTrue="1">
      <formula>"?"</formula>
    </cfRule>
  </conditionalFormatting>
  <conditionalFormatting sqref="AA11:AA13 AA16:AA18 AA53:AA55 AA58:AA60 AA96:AA98 AA101:AA103 AA139:AA141 AA144:AA146 AA182:AA184 AA187:AA189 AA225:AA227 AA230:AA232">
    <cfRule type="cellIs" priority="2" dxfId="18" operator="equal" stopIfTrue="1">
      <formula>5</formula>
    </cfRule>
    <cfRule type="cellIs" priority="3" dxfId="18" operator="equal" stopIfTrue="1">
      <formula>6</formula>
    </cfRule>
  </conditionalFormatting>
  <conditionalFormatting sqref="AH11:AO13 AH16:AO18">
    <cfRule type="cellIs" priority="4" dxfId="21" operator="greaterThanOrEqual" stopIfTrue="1">
      <formula>50</formula>
    </cfRule>
    <cfRule type="cellIs" priority="5" dxfId="3" operator="between" stopIfTrue="1">
      <formula>32</formula>
      <formula>50</formula>
    </cfRule>
  </conditionalFormatting>
  <conditionalFormatting sqref="A36:A38 P24 P66 P109 P152 P195 P238 T30 T36 T73 T79 T116 T122 T159 T165 T202 T208 T245 T251 Y33 Y38 Y76 Y119 Y162 Y205 Y248">
    <cfRule type="cellIs" priority="6" dxfId="20" operator="equal" stopIfTrue="1">
      <formula>"en cours"</formula>
    </cfRule>
  </conditionalFormatting>
  <conditionalFormatting sqref="L360:L374 Y11:Z13 Y16:Z18 Y53:Z55 Y58:Z60 Y96:Z98 Y101:Z103 Y139:Z141 Y144:Z146 Y182:Z184 Y187:Z189 Y225:Z227 Y230:Z232 AH4:AI7 AH15:AJ15 AH46:AI49 AH57:AJ57 AH89:AI92 AH100:AJ100 AH132:AI135 AH143:AJ143 AH175:AI178 AH186:AJ186 AH218:AI221 AH229:AJ229 AJ7 AJ49 AJ92 AJ135 AJ178 AJ221 AR60:AS61 AR103:AS104 AR146:AS147 AR189:AS190 AR232:AS233 AT60:AV60 AT103:AV103 AT146:AV146 AT189:AV189 AT232:AV232 AU18:AV18">
    <cfRule type="cellIs" priority="7" dxfId="0" operator="equal" stopIfTrue="1">
      <formula>"?"</formula>
    </cfRule>
  </conditionalFormatting>
  <conditionalFormatting sqref="S11:S13 S16:S18 S53:S55 S58:S60 S96:S98 S101:S103 S139:S141 S144:S146 S182:S184 S187:S189 S225:S227 S230:S232 AM19 AM53:AM55 AM58:AM61 AM96:AM98 AM101:AM104 AM139:AM141 AM144:AM147 AM182:AM184 AM187:AM190 AM225:AM227 AM230:AM233">
    <cfRule type="cellIs" priority="8" dxfId="19" operator="equal" stopIfTrue="1">
      <formula>0</formula>
    </cfRule>
  </conditionalFormatting>
  <conditionalFormatting sqref="W361:X367 AG11:AG13 AG16:AG18 AG53:AG55 AG58:AG60 AG96:AG98 AG101:AG103 AG139:AG141 AG144:AG146 AG182:AG184 AG187:AG189 AG225:AG227 AG230:AG232 AQ11:AQ16 AQ18:AQ23">
    <cfRule type="cellIs" priority="9" dxfId="18" operator="equal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BK148"/>
  <sheetViews>
    <sheetView workbookViewId="0" topLeftCell="A1">
      <selection activeCell="AD30" sqref="AD30"/>
    </sheetView>
  </sheetViews>
  <sheetFormatPr defaultColWidth="11.421875" defaultRowHeight="12.75"/>
  <cols>
    <col min="1" max="2" width="1.28515625" style="6" customWidth="1"/>
    <col min="3" max="47" width="3.421875" style="6" customWidth="1"/>
    <col min="48" max="49" width="1.28515625" style="6" customWidth="1"/>
    <col min="50" max="50" width="14.28125" style="319" customWidth="1"/>
    <col min="51" max="51" width="4.00390625" style="228" customWidth="1"/>
    <col min="52" max="52" width="4.00390625" style="319" customWidth="1"/>
    <col min="53" max="53" width="4.00390625" style="228" customWidth="1"/>
    <col min="54" max="54" width="0.71875" style="6" customWidth="1"/>
    <col min="55" max="55" width="3.421875" style="6" customWidth="1"/>
    <col min="56" max="56" width="7.00390625" style="6" customWidth="1"/>
    <col min="57" max="57" width="26.00390625" style="6" customWidth="1"/>
    <col min="58" max="16384" width="11.421875" style="6" customWidth="1"/>
  </cols>
  <sheetData>
    <row r="1" ht="6" customHeight="1"/>
    <row r="2" spans="4:39" ht="24.75" customHeight="1">
      <c r="D2" s="320" t="s">
        <v>254</v>
      </c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1"/>
      <c r="U2" s="321" t="s">
        <v>255</v>
      </c>
      <c r="V2" s="322">
        <v>4</v>
      </c>
      <c r="W2" s="322"/>
      <c r="Y2" s="323" t="s">
        <v>256</v>
      </c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</row>
    <row r="3" spans="4:50" ht="21" customHeight="1">
      <c r="D3" s="324" t="s">
        <v>317</v>
      </c>
      <c r="E3" s="325"/>
      <c r="F3" s="325"/>
      <c r="G3" s="325"/>
      <c r="H3" s="325"/>
      <c r="I3" s="325"/>
      <c r="J3" s="326"/>
      <c r="K3" s="326"/>
      <c r="L3" s="326"/>
      <c r="M3" s="326"/>
      <c r="N3" s="326"/>
      <c r="O3" s="326"/>
      <c r="P3" s="326"/>
      <c r="Q3" s="326"/>
      <c r="R3" s="326"/>
      <c r="S3" s="326"/>
      <c r="AX3" s="327"/>
    </row>
    <row r="4" spans="4:26" ht="12.75" customHeight="1">
      <c r="D4" s="325"/>
      <c r="E4" s="325"/>
      <c r="F4" s="325"/>
      <c r="G4" s="325"/>
      <c r="H4" s="325"/>
      <c r="I4" s="325"/>
      <c r="W4" s="113"/>
      <c r="X4" s="114"/>
      <c r="Y4" s="113"/>
      <c r="Z4" s="113"/>
    </row>
    <row r="5" spans="24:26" ht="12.75">
      <c r="X5" s="116"/>
      <c r="Y5" s="117"/>
      <c r="Z5" s="118"/>
    </row>
    <row r="6" spans="4:57" ht="12.75">
      <c r="D6" s="328" t="s">
        <v>122</v>
      </c>
      <c r="E6" s="328"/>
      <c r="F6" s="328"/>
      <c r="BE6" s="99" t="s">
        <v>169</v>
      </c>
    </row>
    <row r="7" spans="2:57" ht="7.5" customHeight="1">
      <c r="B7" s="329"/>
      <c r="C7" s="179"/>
      <c r="D7" s="179"/>
      <c r="E7" s="179"/>
      <c r="F7" s="330" t="s">
        <v>257</v>
      </c>
      <c r="G7" s="330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331"/>
      <c r="AY7" s="332" t="s">
        <v>258</v>
      </c>
      <c r="AZ7" s="332"/>
      <c r="BA7" s="332"/>
      <c r="BB7" s="104"/>
      <c r="BE7" s="152" t="s">
        <v>318</v>
      </c>
    </row>
    <row r="8" spans="2:57" ht="7.5" customHeight="1">
      <c r="B8" s="333"/>
      <c r="C8" s="153"/>
      <c r="D8" s="153"/>
      <c r="E8" s="153"/>
      <c r="F8" s="330"/>
      <c r="G8" s="330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334"/>
      <c r="Z8" s="335"/>
      <c r="AA8" s="111"/>
      <c r="AB8" s="111"/>
      <c r="AC8" s="111"/>
      <c r="AD8" s="111"/>
      <c r="AE8" s="111"/>
      <c r="AF8" s="111"/>
      <c r="AG8" s="111"/>
      <c r="AH8" s="111"/>
      <c r="AI8" s="336" t="s">
        <v>260</v>
      </c>
      <c r="AJ8" s="336"/>
      <c r="AK8" s="336"/>
      <c r="AL8" s="337" t="s">
        <v>261</v>
      </c>
      <c r="AM8" s="111"/>
      <c r="AN8" s="111"/>
      <c r="AO8" s="111"/>
      <c r="AP8" s="111"/>
      <c r="AQ8" s="111"/>
      <c r="AR8" s="111"/>
      <c r="AS8" s="111"/>
      <c r="AT8" s="111"/>
      <c r="AU8" s="111"/>
      <c r="AV8" s="338"/>
      <c r="AY8" s="332"/>
      <c r="AZ8" s="332"/>
      <c r="BA8" s="332"/>
      <c r="BB8" s="104"/>
      <c r="BE8" s="152"/>
    </row>
    <row r="9" spans="2:57" ht="8.25" customHeight="1">
      <c r="B9" s="333"/>
      <c r="C9" s="339">
        <v>1</v>
      </c>
      <c r="D9" s="340" t="s">
        <v>319</v>
      </c>
      <c r="E9" s="340"/>
      <c r="F9" s="340"/>
      <c r="G9" s="340"/>
      <c r="H9" s="340"/>
      <c r="I9" s="340"/>
      <c r="J9" s="341">
        <v>2</v>
      </c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153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336"/>
      <c r="AJ9" s="336"/>
      <c r="AK9" s="336"/>
      <c r="AL9" s="337"/>
      <c r="AM9" s="111"/>
      <c r="AN9" s="111"/>
      <c r="AO9" s="95"/>
      <c r="AP9" s="95"/>
      <c r="AQ9" s="95"/>
      <c r="AR9" s="95"/>
      <c r="AS9" s="95"/>
      <c r="AT9" s="95"/>
      <c r="AU9" s="95"/>
      <c r="AV9" s="343"/>
      <c r="AW9" s="181"/>
      <c r="AX9" s="344" t="str">
        <f>D9</f>
        <v>Helfenstein Julian</v>
      </c>
      <c r="AY9" s="345"/>
      <c r="AZ9" s="345"/>
      <c r="BA9" s="346"/>
      <c r="BB9" s="181"/>
      <c r="BC9" s="347">
        <f>IF(AY9=AY11,0,IF(AY9&gt;AY11,1,0))+IF(AZ9=AZ11,0,IF(AZ9&gt;AZ11,1,0))+IF(BA9=BA11,0,IF(BA9&gt;BA11,1,0))</f>
        <v>0</v>
      </c>
      <c r="BE9" s="152"/>
    </row>
    <row r="10" spans="2:57" ht="8.25" customHeight="1">
      <c r="B10" s="333"/>
      <c r="C10" s="339"/>
      <c r="D10" s="340"/>
      <c r="E10" s="340"/>
      <c r="F10" s="340"/>
      <c r="G10" s="340"/>
      <c r="H10" s="340"/>
      <c r="I10" s="340"/>
      <c r="J10" s="341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204"/>
      <c r="Y10" s="348"/>
      <c r="Z10" s="349"/>
      <c r="AA10" s="204"/>
      <c r="AB10" s="204"/>
      <c r="AC10" s="204"/>
      <c r="AD10" s="204"/>
      <c r="AE10" s="204"/>
      <c r="AF10" s="204"/>
      <c r="AG10" s="204"/>
      <c r="AH10" s="350"/>
      <c r="AI10" s="351" t="str">
        <f>IF(AND(J9="?",J11="?"),"en cours",IF(J9+J11=0,"",IF(J9&gt;J11,D9,D11)))</f>
        <v>Helfenstein Julian</v>
      </c>
      <c r="AJ10" s="351"/>
      <c r="AK10" s="351"/>
      <c r="AL10" s="351"/>
      <c r="AM10" s="351"/>
      <c r="AN10" s="341">
        <v>0</v>
      </c>
      <c r="AO10" s="95"/>
      <c r="AP10" s="95"/>
      <c r="AQ10" s="95"/>
      <c r="AR10" s="95"/>
      <c r="AS10" s="95"/>
      <c r="AT10" s="95"/>
      <c r="AU10" s="95"/>
      <c r="AV10" s="343"/>
      <c r="AW10" s="181"/>
      <c r="AX10" s="344"/>
      <c r="AY10" s="345"/>
      <c r="AZ10" s="345"/>
      <c r="BA10" s="346"/>
      <c r="BB10" s="181"/>
      <c r="BC10" s="347"/>
      <c r="BE10" s="152" t="s">
        <v>320</v>
      </c>
    </row>
    <row r="11" spans="2:57" ht="8.25" customHeight="1">
      <c r="B11" s="333"/>
      <c r="C11" s="339"/>
      <c r="D11" s="340" t="s">
        <v>320</v>
      </c>
      <c r="E11" s="340"/>
      <c r="F11" s="340"/>
      <c r="G11" s="340"/>
      <c r="H11" s="340"/>
      <c r="I11" s="340"/>
      <c r="J11" s="341">
        <v>1</v>
      </c>
      <c r="K11" s="111"/>
      <c r="L11" s="111"/>
      <c r="M11" s="111"/>
      <c r="N11" s="352"/>
      <c r="O11" s="111"/>
      <c r="P11" s="111"/>
      <c r="Q11" s="111"/>
      <c r="R11" s="111"/>
      <c r="S11" s="111"/>
      <c r="T11" s="111"/>
      <c r="U11" s="111"/>
      <c r="V11" s="111"/>
      <c r="W11" s="111"/>
      <c r="X11" s="153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351"/>
      <c r="AJ11" s="351"/>
      <c r="AK11" s="351"/>
      <c r="AL11" s="351"/>
      <c r="AM11" s="351"/>
      <c r="AN11" s="341"/>
      <c r="AO11" s="111"/>
      <c r="AP11" s="111"/>
      <c r="AQ11" s="111"/>
      <c r="AR11" s="111"/>
      <c r="AS11" s="111"/>
      <c r="AT11" s="111"/>
      <c r="AU11" s="111"/>
      <c r="AV11" s="338"/>
      <c r="AW11" s="181"/>
      <c r="AX11" s="353" t="str">
        <f>D11</f>
        <v>Bousser Thomas</v>
      </c>
      <c r="AY11" s="354"/>
      <c r="AZ11" s="354"/>
      <c r="BA11" s="355"/>
      <c r="BB11" s="181"/>
      <c r="BC11" s="356">
        <f>IF(AY9=AY11,0,IF(AY9&gt;AY11,0,1))+IF(AZ9=AZ11,0,IF(AZ9&gt;AZ11,0,1))+IF(BA9=BA11,0,IF(BA9&gt;BA11,0,1))</f>
        <v>0</v>
      </c>
      <c r="BE11" s="152"/>
    </row>
    <row r="12" spans="2:57" ht="8.25" customHeight="1">
      <c r="B12" s="333"/>
      <c r="C12" s="339"/>
      <c r="D12" s="340"/>
      <c r="E12" s="340"/>
      <c r="F12" s="340"/>
      <c r="G12" s="340"/>
      <c r="H12" s="340"/>
      <c r="I12" s="340"/>
      <c r="J12" s="341"/>
      <c r="K12" s="111"/>
      <c r="L12" s="153"/>
      <c r="M12" s="153"/>
      <c r="N12" s="357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337" t="s">
        <v>266</v>
      </c>
      <c r="Z12" s="337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358"/>
      <c r="AM12" s="111"/>
      <c r="AN12" s="111"/>
      <c r="AO12" s="111"/>
      <c r="AP12" s="111"/>
      <c r="AQ12" s="111"/>
      <c r="AR12" s="111"/>
      <c r="AS12" s="111"/>
      <c r="AT12" s="111"/>
      <c r="AU12" s="111"/>
      <c r="AV12" s="338"/>
      <c r="AX12" s="353"/>
      <c r="AY12" s="354"/>
      <c r="AZ12" s="354"/>
      <c r="BA12" s="355"/>
      <c r="BB12" s="181"/>
      <c r="BC12" s="356"/>
      <c r="BE12" s="152"/>
    </row>
    <row r="13" spans="2:57" ht="8.25" customHeight="1">
      <c r="B13" s="333"/>
      <c r="C13" s="111"/>
      <c r="D13" s="111"/>
      <c r="E13" s="111"/>
      <c r="F13" s="111"/>
      <c r="G13" s="153"/>
      <c r="H13" s="153"/>
      <c r="I13" s="153"/>
      <c r="J13" s="153"/>
      <c r="K13" s="111"/>
      <c r="L13" s="153"/>
      <c r="M13" s="153"/>
      <c r="N13" s="357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337"/>
      <c r="Z13" s="337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358"/>
      <c r="AM13" s="111"/>
      <c r="AN13" s="111"/>
      <c r="AO13" s="111"/>
      <c r="AP13" s="111"/>
      <c r="AQ13" s="111"/>
      <c r="AR13" s="111"/>
      <c r="AS13" s="111"/>
      <c r="AT13" s="111"/>
      <c r="AU13" s="111"/>
      <c r="AV13" s="338"/>
      <c r="AX13" s="344" t="str">
        <f>D27</f>
        <v>Weyland Alain</v>
      </c>
      <c r="AY13" s="345"/>
      <c r="AZ13" s="345"/>
      <c r="BA13" s="346"/>
      <c r="BB13" s="181"/>
      <c r="BC13" s="347">
        <f>IF(AY13=AY15,0,IF(AY13&gt;AY15,1,0))+IF(AZ13=AZ15,0,IF(AZ13&gt;AZ15,1,0))+IF(BA13=BA15,0,IF(BA13&gt;BA15,1,0))</f>
        <v>0</v>
      </c>
      <c r="BE13" s="152" t="s">
        <v>321</v>
      </c>
    </row>
    <row r="14" spans="1:63" ht="8.25" customHeight="1">
      <c r="A14" s="153"/>
      <c r="B14" s="359"/>
      <c r="C14" s="153"/>
      <c r="D14" s="181"/>
      <c r="E14" s="181"/>
      <c r="F14" s="181"/>
      <c r="G14" s="153"/>
      <c r="H14" s="153"/>
      <c r="I14" s="153"/>
      <c r="J14" s="153"/>
      <c r="K14" s="111"/>
      <c r="L14" s="360" t="s">
        <v>268</v>
      </c>
      <c r="M14" s="360"/>
      <c r="N14" s="361" t="s">
        <v>261</v>
      </c>
      <c r="O14" s="169"/>
      <c r="P14" s="153"/>
      <c r="Q14" s="153"/>
      <c r="R14" s="153"/>
      <c r="S14" s="153"/>
      <c r="T14" s="153"/>
      <c r="U14" s="153"/>
      <c r="V14" s="153"/>
      <c r="W14" s="362" t="str">
        <f>IF(AND(W19="?",AB19="?"),"en cours",IF(W19+AB19=0,"",IF(AB19&gt;W19,R19,AC19)))</f>
        <v>Weyland Alain</v>
      </c>
      <c r="X14" s="362"/>
      <c r="Y14" s="362"/>
      <c r="Z14" s="362"/>
      <c r="AA14" s="362"/>
      <c r="AB14" s="362"/>
      <c r="AC14" s="111"/>
      <c r="AD14" s="111"/>
      <c r="AE14" s="111"/>
      <c r="AF14" s="111"/>
      <c r="AG14" s="111"/>
      <c r="AH14" s="111"/>
      <c r="AI14" s="111"/>
      <c r="AJ14" s="111"/>
      <c r="AK14" s="111"/>
      <c r="AL14" s="358"/>
      <c r="AM14" s="111"/>
      <c r="AN14" s="111"/>
      <c r="AO14" s="111"/>
      <c r="AP14" s="111"/>
      <c r="AQ14" s="111"/>
      <c r="AR14" s="111"/>
      <c r="AS14" s="111"/>
      <c r="AT14" s="111"/>
      <c r="AU14" s="111"/>
      <c r="AV14" s="338"/>
      <c r="AX14" s="344"/>
      <c r="AY14" s="345"/>
      <c r="AZ14" s="345"/>
      <c r="BA14" s="346"/>
      <c r="BB14" s="181"/>
      <c r="BC14" s="347"/>
      <c r="BE14" s="152"/>
      <c r="BG14" s="153"/>
      <c r="BH14" s="153"/>
      <c r="BI14" s="153"/>
      <c r="BJ14" s="153"/>
      <c r="BK14" s="222"/>
    </row>
    <row r="15" spans="1:63" ht="8.25" customHeight="1">
      <c r="A15" s="153"/>
      <c r="B15" s="359"/>
      <c r="C15" s="153"/>
      <c r="D15" s="181"/>
      <c r="E15" s="181"/>
      <c r="F15" s="181"/>
      <c r="G15" s="153"/>
      <c r="H15" s="111"/>
      <c r="I15" s="111"/>
      <c r="J15" s="111"/>
      <c r="K15" s="111"/>
      <c r="L15" s="360"/>
      <c r="M15" s="360"/>
      <c r="N15" s="361"/>
      <c r="O15" s="363"/>
      <c r="P15" s="111"/>
      <c r="Q15" s="111"/>
      <c r="R15" s="111"/>
      <c r="S15" s="111"/>
      <c r="T15" s="111"/>
      <c r="U15" s="153"/>
      <c r="V15" s="153"/>
      <c r="W15" s="362"/>
      <c r="X15" s="362"/>
      <c r="Y15" s="362"/>
      <c r="Z15" s="362"/>
      <c r="AA15" s="362"/>
      <c r="AB15" s="362"/>
      <c r="AC15" s="111"/>
      <c r="AD15" s="111"/>
      <c r="AE15" s="111"/>
      <c r="AF15" s="111"/>
      <c r="AG15" s="111"/>
      <c r="AH15" s="111"/>
      <c r="AI15" s="111"/>
      <c r="AJ15" s="111"/>
      <c r="AK15" s="111"/>
      <c r="AL15" s="358"/>
      <c r="AM15" s="111"/>
      <c r="AN15" s="111"/>
      <c r="AO15" s="111"/>
      <c r="AP15" s="111"/>
      <c r="AQ15" s="111"/>
      <c r="AR15" s="111"/>
      <c r="AS15" s="111"/>
      <c r="AT15" s="111"/>
      <c r="AU15" s="111"/>
      <c r="AV15" s="338"/>
      <c r="AX15" s="353" t="str">
        <f>D29</f>
        <v>Martin JM</v>
      </c>
      <c r="AY15" s="354"/>
      <c r="AZ15" s="354"/>
      <c r="BA15" s="355"/>
      <c r="BB15" s="181"/>
      <c r="BC15" s="356">
        <f>IF(AY13=AY15,0,IF(AY13&gt;AY15,0,1))+IF(AZ13=AZ15,0,IF(AZ13&gt;AZ15,0,1))+IF(BA13=BA15,0,IF(BA13&gt;BA15,0,1))</f>
        <v>0</v>
      </c>
      <c r="BE15" s="152"/>
      <c r="BG15" s="153"/>
      <c r="BH15" s="153"/>
      <c r="BI15" s="153"/>
      <c r="BJ15" s="153"/>
      <c r="BK15" s="222"/>
    </row>
    <row r="16" spans="1:63" ht="8.25" customHeight="1">
      <c r="A16" s="153"/>
      <c r="B16" s="359"/>
      <c r="C16" s="153"/>
      <c r="D16" s="181"/>
      <c r="E16" s="181"/>
      <c r="F16" s="181"/>
      <c r="G16" s="153"/>
      <c r="H16" s="111"/>
      <c r="I16" s="111"/>
      <c r="J16" s="111"/>
      <c r="K16" s="351" t="str">
        <f>IF(AND(J9="?",J11="?"),"en cours",IF(J9+J11=0,"",IF(J9&gt;J11,D11,D9)))</f>
        <v>Bousser Thomas</v>
      </c>
      <c r="L16" s="351"/>
      <c r="M16" s="351"/>
      <c r="N16" s="351"/>
      <c r="O16" s="351"/>
      <c r="P16" s="341">
        <v>0</v>
      </c>
      <c r="Q16" s="111"/>
      <c r="R16" s="111"/>
      <c r="S16" s="111"/>
      <c r="T16" s="111"/>
      <c r="U16" s="153"/>
      <c r="V16" s="153"/>
      <c r="W16" s="153"/>
      <c r="X16" s="153"/>
      <c r="Y16" s="334"/>
      <c r="Z16" s="364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358"/>
      <c r="AM16" s="111"/>
      <c r="AN16" s="111"/>
      <c r="AO16" s="111"/>
      <c r="AP16" s="111"/>
      <c r="AQ16" s="111"/>
      <c r="AR16" s="111"/>
      <c r="AS16" s="111"/>
      <c r="AT16" s="111"/>
      <c r="AU16" s="111"/>
      <c r="AV16" s="338"/>
      <c r="AX16" s="353"/>
      <c r="AY16" s="354"/>
      <c r="AZ16" s="354"/>
      <c r="BA16" s="355"/>
      <c r="BB16" s="181"/>
      <c r="BC16" s="356"/>
      <c r="BE16" s="152" t="s">
        <v>322</v>
      </c>
      <c r="BG16" s="153"/>
      <c r="BH16" s="153"/>
      <c r="BI16" s="153"/>
      <c r="BJ16" s="153"/>
      <c r="BK16" s="222"/>
    </row>
    <row r="17" spans="1:63" ht="8.25" customHeight="1">
      <c r="A17" s="153"/>
      <c r="B17" s="359"/>
      <c r="C17" s="153"/>
      <c r="D17" s="181"/>
      <c r="E17" s="111"/>
      <c r="F17" s="337" t="s">
        <v>270</v>
      </c>
      <c r="G17" s="337"/>
      <c r="H17" s="111"/>
      <c r="I17" s="111"/>
      <c r="J17" s="111"/>
      <c r="K17" s="351"/>
      <c r="L17" s="351"/>
      <c r="M17" s="351"/>
      <c r="N17" s="351"/>
      <c r="O17" s="351"/>
      <c r="P17" s="341"/>
      <c r="Q17" s="111"/>
      <c r="R17" s="365" t="s">
        <v>260</v>
      </c>
      <c r="S17" s="365"/>
      <c r="T17" s="365"/>
      <c r="U17" s="337" t="s">
        <v>271</v>
      </c>
      <c r="V17" s="337"/>
      <c r="W17" s="153"/>
      <c r="X17" s="153"/>
      <c r="Y17" s="334"/>
      <c r="Z17" s="364"/>
      <c r="AA17" s="111"/>
      <c r="AB17" s="111"/>
      <c r="AC17" s="337" t="s">
        <v>268</v>
      </c>
      <c r="AD17" s="337"/>
      <c r="AE17" s="337" t="s">
        <v>272</v>
      </c>
      <c r="AF17" s="337"/>
      <c r="AG17" s="111"/>
      <c r="AH17" s="111"/>
      <c r="AI17" s="111"/>
      <c r="AJ17" s="111"/>
      <c r="AK17" s="111"/>
      <c r="AL17" s="358"/>
      <c r="AM17" s="111"/>
      <c r="AN17" s="111"/>
      <c r="AO17" s="111"/>
      <c r="AP17" s="111"/>
      <c r="AQ17" s="111"/>
      <c r="AR17" s="337" t="s">
        <v>273</v>
      </c>
      <c r="AS17" s="337"/>
      <c r="AT17" s="111"/>
      <c r="AU17" s="111"/>
      <c r="AV17" s="338"/>
      <c r="AX17" s="366" t="str">
        <f>AI10</f>
        <v>Helfenstein Julian</v>
      </c>
      <c r="AY17" s="345"/>
      <c r="AZ17" s="345"/>
      <c r="BA17" s="346"/>
      <c r="BB17" s="181"/>
      <c r="BC17" s="347">
        <f>IF(AY17=AY19,0,IF(AY17&gt;AY19,1,0))+IF(AZ17=AZ19,0,IF(AZ17&gt;AZ19,1,0))+IF(BA17=BA19,0,IF(BA17&gt;BA19,1,0))</f>
        <v>0</v>
      </c>
      <c r="BE17" s="152"/>
      <c r="BG17" s="153"/>
      <c r="BH17" s="153"/>
      <c r="BI17" s="153"/>
      <c r="BJ17" s="153"/>
      <c r="BK17" s="222"/>
    </row>
    <row r="18" spans="1:63" ht="8.25" customHeight="1">
      <c r="A18" s="153"/>
      <c r="B18" s="359"/>
      <c r="C18" s="153"/>
      <c r="D18" s="181"/>
      <c r="E18" s="111"/>
      <c r="F18" s="337"/>
      <c r="G18" s="337"/>
      <c r="H18" s="111"/>
      <c r="I18" s="111"/>
      <c r="J18" s="111"/>
      <c r="K18" s="153"/>
      <c r="L18" s="153"/>
      <c r="M18" s="153"/>
      <c r="N18" s="367"/>
      <c r="O18" s="153"/>
      <c r="P18" s="153"/>
      <c r="Q18" s="111"/>
      <c r="R18" s="365"/>
      <c r="S18" s="365"/>
      <c r="T18" s="365"/>
      <c r="U18" s="337"/>
      <c r="V18" s="337"/>
      <c r="W18" s="153"/>
      <c r="X18" s="153"/>
      <c r="Y18" s="334"/>
      <c r="Z18" s="364"/>
      <c r="AA18" s="111"/>
      <c r="AB18" s="111"/>
      <c r="AC18" s="337"/>
      <c r="AD18" s="337"/>
      <c r="AE18" s="337"/>
      <c r="AF18" s="337"/>
      <c r="AG18" s="111"/>
      <c r="AH18" s="111"/>
      <c r="AI18" s="111"/>
      <c r="AJ18" s="111"/>
      <c r="AK18" s="111"/>
      <c r="AL18" s="358"/>
      <c r="AM18" s="111"/>
      <c r="AN18" s="111"/>
      <c r="AO18" s="111"/>
      <c r="AP18" s="111"/>
      <c r="AQ18" s="111"/>
      <c r="AR18" s="337"/>
      <c r="AS18" s="337"/>
      <c r="AT18" s="111"/>
      <c r="AU18" s="111"/>
      <c r="AV18" s="338"/>
      <c r="AX18" s="366"/>
      <c r="AY18" s="345"/>
      <c r="AZ18" s="345"/>
      <c r="BA18" s="346"/>
      <c r="BB18" s="181"/>
      <c r="BC18" s="347"/>
      <c r="BE18" s="152"/>
      <c r="BG18" s="153"/>
      <c r="BH18" s="153"/>
      <c r="BI18" s="153"/>
      <c r="BJ18" s="153"/>
      <c r="BK18" s="222"/>
    </row>
    <row r="19" spans="1:63" ht="8.25" customHeight="1">
      <c r="A19" s="153"/>
      <c r="B19" s="359"/>
      <c r="C19" s="153"/>
      <c r="D19" s="362" t="str">
        <f>IF(AND(P16="?",P22="?"),"en cours",IF(P16+P22=0,"",IF(P16&gt;P22,K22,K16)))</f>
        <v>Bousser Thomas</v>
      </c>
      <c r="E19" s="362"/>
      <c r="F19" s="362"/>
      <c r="G19" s="362"/>
      <c r="H19" s="362"/>
      <c r="I19" s="362"/>
      <c r="J19" s="368"/>
      <c r="K19" s="369"/>
      <c r="L19" s="369"/>
      <c r="M19" s="370"/>
      <c r="N19" s="371"/>
      <c r="O19" s="369"/>
      <c r="P19" s="369"/>
      <c r="Q19" s="369"/>
      <c r="R19" s="351" t="str">
        <f>IF(AND(P16="?",P22="?"),"en cours",IF(P16+P22=0,"",IF(P16&gt;P22,K16,K22)))</f>
        <v>Weyland Alain</v>
      </c>
      <c r="S19" s="351"/>
      <c r="T19" s="351"/>
      <c r="U19" s="351"/>
      <c r="V19" s="351"/>
      <c r="W19" s="341">
        <v>0</v>
      </c>
      <c r="X19" s="369"/>
      <c r="Y19" s="370"/>
      <c r="Z19" s="371"/>
      <c r="AA19" s="350"/>
      <c r="AB19" s="341">
        <v>2</v>
      </c>
      <c r="AC19" s="351" t="str">
        <f>IF(AND(AN10="?",AN28="?"),"en cours",IF(AN10+AN28=0,"",IF(AN10&gt;AN28,AI28,AI10)))</f>
        <v>Helfenstein Julian</v>
      </c>
      <c r="AD19" s="351"/>
      <c r="AE19" s="351"/>
      <c r="AF19" s="351"/>
      <c r="AG19" s="351"/>
      <c r="AH19" s="204"/>
      <c r="AI19" s="204"/>
      <c r="AJ19" s="204"/>
      <c r="AK19" s="370"/>
      <c r="AL19" s="371"/>
      <c r="AM19" s="204"/>
      <c r="AN19" s="204"/>
      <c r="AO19" s="350"/>
      <c r="AP19" s="340" t="str">
        <f>IF(AND(AN10="?",AN28="?"),"en cours",IF(AN10+AN28=0,"",IF(AN10&gt;AN28,AI10,AI28)))</f>
        <v>Martin JM</v>
      </c>
      <c r="AQ19" s="340"/>
      <c r="AR19" s="340"/>
      <c r="AS19" s="340"/>
      <c r="AT19" s="340"/>
      <c r="AU19" s="340"/>
      <c r="AV19" s="338"/>
      <c r="AX19" s="372" t="str">
        <f>AI28</f>
        <v>Martin JM</v>
      </c>
      <c r="AY19" s="354"/>
      <c r="AZ19" s="354"/>
      <c r="BA19" s="355"/>
      <c r="BB19" s="181"/>
      <c r="BC19" s="356">
        <f>IF(AY17=AY19,0,IF(AY17&gt;AY19,0,1))+IF(AZ17=AZ19,0,IF(AZ17&gt;AZ19,0,1))+IF(BA17=BA19,0,IF(BA17&gt;BA19,0,1))</f>
        <v>0</v>
      </c>
      <c r="BE19" s="152" t="s">
        <v>323</v>
      </c>
      <c r="BG19" s="153"/>
      <c r="BH19" s="153"/>
      <c r="BI19" s="153"/>
      <c r="BJ19" s="153"/>
      <c r="BK19" s="222"/>
    </row>
    <row r="20" spans="1:63" ht="8.25" customHeight="1">
      <c r="A20" s="153"/>
      <c r="B20" s="359"/>
      <c r="C20" s="153"/>
      <c r="D20" s="362"/>
      <c r="E20" s="362"/>
      <c r="F20" s="362"/>
      <c r="G20" s="362"/>
      <c r="H20" s="362"/>
      <c r="I20" s="362"/>
      <c r="J20" s="111"/>
      <c r="K20" s="153"/>
      <c r="L20" s="153"/>
      <c r="M20" s="371"/>
      <c r="N20" s="370"/>
      <c r="O20" s="153"/>
      <c r="P20" s="153"/>
      <c r="Q20" s="153"/>
      <c r="R20" s="351"/>
      <c r="S20" s="351"/>
      <c r="T20" s="351"/>
      <c r="U20" s="351"/>
      <c r="V20" s="351"/>
      <c r="W20" s="341"/>
      <c r="X20" s="153"/>
      <c r="Y20" s="371"/>
      <c r="Z20" s="370"/>
      <c r="AA20" s="111"/>
      <c r="AB20" s="341"/>
      <c r="AC20" s="351"/>
      <c r="AD20" s="351"/>
      <c r="AE20" s="351"/>
      <c r="AF20" s="351"/>
      <c r="AG20" s="351"/>
      <c r="AH20" s="111"/>
      <c r="AI20" s="111"/>
      <c r="AJ20" s="111"/>
      <c r="AK20" s="371"/>
      <c r="AL20" s="370"/>
      <c r="AM20" s="111"/>
      <c r="AN20" s="111"/>
      <c r="AO20" s="111"/>
      <c r="AP20" s="340"/>
      <c r="AQ20" s="340"/>
      <c r="AR20" s="340"/>
      <c r="AS20" s="340"/>
      <c r="AT20" s="340"/>
      <c r="AU20" s="340"/>
      <c r="AV20" s="338"/>
      <c r="AX20" s="372"/>
      <c r="AY20" s="354"/>
      <c r="AZ20" s="354"/>
      <c r="BA20" s="355"/>
      <c r="BB20" s="181"/>
      <c r="BC20" s="356"/>
      <c r="BE20" s="152"/>
      <c r="BG20" s="153"/>
      <c r="BH20" s="153"/>
      <c r="BI20" s="153"/>
      <c r="BJ20" s="153"/>
      <c r="BK20" s="222"/>
    </row>
    <row r="21" spans="1:63" ht="8.25" customHeight="1">
      <c r="A21" s="153"/>
      <c r="B21" s="359"/>
      <c r="C21" s="153"/>
      <c r="D21" s="181"/>
      <c r="E21" s="181"/>
      <c r="F21" s="181"/>
      <c r="G21" s="153"/>
      <c r="H21" s="111"/>
      <c r="I21" s="111"/>
      <c r="J21" s="111"/>
      <c r="K21" s="153"/>
      <c r="L21" s="153"/>
      <c r="M21" s="153"/>
      <c r="N21" s="368"/>
      <c r="O21" s="153"/>
      <c r="P21" s="153"/>
      <c r="Q21" s="111"/>
      <c r="R21" s="111"/>
      <c r="S21" s="111"/>
      <c r="T21" s="111"/>
      <c r="U21" s="153"/>
      <c r="V21" s="153"/>
      <c r="W21" s="153"/>
      <c r="X21" s="153"/>
      <c r="Y21" s="334"/>
      <c r="Z21" s="364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358"/>
      <c r="AM21" s="111"/>
      <c r="AN21" s="111"/>
      <c r="AO21" s="111"/>
      <c r="AP21" s="111"/>
      <c r="AQ21" s="111"/>
      <c r="AR21" s="111"/>
      <c r="AS21" s="111"/>
      <c r="AT21" s="111"/>
      <c r="AU21" s="111"/>
      <c r="AV21" s="338"/>
      <c r="AX21" s="366" t="str">
        <f>K16</f>
        <v>Bousser Thomas</v>
      </c>
      <c r="AY21" s="345"/>
      <c r="AZ21" s="345"/>
      <c r="BA21" s="346"/>
      <c r="BB21" s="181"/>
      <c r="BC21" s="347">
        <f>IF(AY21=AY23,0,IF(AY21&gt;AY23,1,0))+IF(AZ21=AZ23,0,IF(AZ21&gt;AZ23,1,0))+IF(BA21=BA23,0,IF(BA21&gt;BA23,1,0))</f>
        <v>0</v>
      </c>
      <c r="BE21" s="152"/>
      <c r="BG21" s="153"/>
      <c r="BH21" s="153"/>
      <c r="BI21" s="153"/>
      <c r="BJ21" s="153"/>
      <c r="BK21" s="222"/>
    </row>
    <row r="22" spans="1:63" ht="8.25" customHeight="1">
      <c r="A22" s="153"/>
      <c r="B22" s="359"/>
      <c r="C22" s="153"/>
      <c r="D22" s="181"/>
      <c r="E22" s="181"/>
      <c r="F22" s="181"/>
      <c r="G22" s="153"/>
      <c r="H22" s="111"/>
      <c r="I22" s="111"/>
      <c r="J22" s="111"/>
      <c r="K22" s="351" t="str">
        <f>IF(AND(J27="?",J29="?"),"en cours",IF(J27+J29=0,"",IF(J27&gt;J29,D29,D27)))</f>
        <v>Weyland Alain</v>
      </c>
      <c r="L22" s="351"/>
      <c r="M22" s="351"/>
      <c r="N22" s="351"/>
      <c r="O22" s="351"/>
      <c r="P22" s="341">
        <v>1</v>
      </c>
      <c r="Q22" s="153"/>
      <c r="R22" s="153"/>
      <c r="S22" s="111"/>
      <c r="T22" s="153"/>
      <c r="U22" s="153"/>
      <c r="V22" s="153"/>
      <c r="W22" s="153"/>
      <c r="X22" s="153"/>
      <c r="Y22" s="334"/>
      <c r="Z22" s="364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358"/>
      <c r="AM22" s="111"/>
      <c r="AN22" s="111"/>
      <c r="AO22" s="111"/>
      <c r="AP22" s="111"/>
      <c r="AQ22" s="111"/>
      <c r="AR22" s="111"/>
      <c r="AS22" s="111"/>
      <c r="AT22" s="111"/>
      <c r="AU22" s="111"/>
      <c r="AV22" s="338"/>
      <c r="AX22" s="366"/>
      <c r="AY22" s="345"/>
      <c r="AZ22" s="345"/>
      <c r="BA22" s="346"/>
      <c r="BB22" s="181"/>
      <c r="BC22" s="347"/>
      <c r="BE22" s="152" t="s">
        <v>319</v>
      </c>
      <c r="BG22" s="153"/>
      <c r="BH22" s="153"/>
      <c r="BI22" s="153"/>
      <c r="BJ22" s="153"/>
      <c r="BK22" s="222"/>
    </row>
    <row r="23" spans="1:63" ht="8.25" customHeight="1">
      <c r="A23" s="153"/>
      <c r="B23" s="359"/>
      <c r="C23" s="153"/>
      <c r="D23" s="181"/>
      <c r="E23" s="181"/>
      <c r="F23" s="181"/>
      <c r="G23" s="153"/>
      <c r="H23" s="111"/>
      <c r="I23" s="111"/>
      <c r="J23" s="111"/>
      <c r="K23" s="351"/>
      <c r="L23" s="351"/>
      <c r="M23" s="351"/>
      <c r="N23" s="351"/>
      <c r="O23" s="351"/>
      <c r="P23" s="341"/>
      <c r="Q23" s="153"/>
      <c r="R23" s="153"/>
      <c r="S23" s="153"/>
      <c r="T23" s="153"/>
      <c r="U23" s="153"/>
      <c r="V23" s="153"/>
      <c r="W23" s="153"/>
      <c r="X23" s="153"/>
      <c r="Y23" s="334"/>
      <c r="Z23" s="364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358"/>
      <c r="AM23" s="111"/>
      <c r="AN23" s="111"/>
      <c r="AO23" s="111"/>
      <c r="AP23" s="111"/>
      <c r="AQ23" s="111"/>
      <c r="AR23" s="111"/>
      <c r="AS23" s="111"/>
      <c r="AT23" s="111"/>
      <c r="AU23" s="111"/>
      <c r="AV23" s="338"/>
      <c r="AX23" s="372" t="str">
        <f>K22</f>
        <v>Weyland Alain</v>
      </c>
      <c r="AY23" s="354"/>
      <c r="AZ23" s="354"/>
      <c r="BA23" s="355"/>
      <c r="BB23" s="181"/>
      <c r="BC23" s="356">
        <f>IF(AY21=AY23,0,IF(AY21&gt;AY23,0,1))+IF(AZ21=AZ23,0,IF(AZ21&gt;AZ23,0,1))+IF(BA21=BA23,0,IF(BA21&gt;BA23,0,1))</f>
        <v>0</v>
      </c>
      <c r="BE23" s="152"/>
      <c r="BG23" s="153"/>
      <c r="BH23" s="153"/>
      <c r="BI23" s="153"/>
      <c r="BJ23" s="153"/>
      <c r="BK23" s="222"/>
    </row>
    <row r="24" spans="1:63" ht="8.25" customHeight="1">
      <c r="A24" s="153"/>
      <c r="B24" s="359"/>
      <c r="C24" s="153"/>
      <c r="D24" s="181"/>
      <c r="E24" s="181"/>
      <c r="F24" s="181"/>
      <c r="G24" s="153"/>
      <c r="H24" s="111"/>
      <c r="I24" s="111"/>
      <c r="J24" s="111"/>
      <c r="K24" s="153"/>
      <c r="L24" s="373" t="s">
        <v>268</v>
      </c>
      <c r="M24" s="373"/>
      <c r="N24" s="374" t="s">
        <v>276</v>
      </c>
      <c r="O24" s="375"/>
      <c r="P24" s="153"/>
      <c r="Q24" s="153"/>
      <c r="R24" s="153"/>
      <c r="S24" s="153"/>
      <c r="T24" s="153"/>
      <c r="U24" s="153"/>
      <c r="V24" s="153"/>
      <c r="W24" s="340" t="str">
        <f>IF(AND(W19="?",AB19="?"),"en cours",IF(W19+AB19=0,"",IF(AB19&gt;W19,AC19,R19)))</f>
        <v>Helfenstein Julian</v>
      </c>
      <c r="X24" s="340"/>
      <c r="Y24" s="340"/>
      <c r="Z24" s="340"/>
      <c r="AA24" s="340"/>
      <c r="AB24" s="340"/>
      <c r="AC24" s="111"/>
      <c r="AD24" s="111"/>
      <c r="AE24" s="111"/>
      <c r="AF24" s="111"/>
      <c r="AG24" s="111"/>
      <c r="AH24" s="111"/>
      <c r="AI24" s="111"/>
      <c r="AJ24" s="111"/>
      <c r="AK24" s="111"/>
      <c r="AL24" s="358"/>
      <c r="AM24" s="111"/>
      <c r="AN24" s="111"/>
      <c r="AO24" s="111"/>
      <c r="AP24" s="111"/>
      <c r="AQ24" s="111"/>
      <c r="AR24" s="111"/>
      <c r="AS24" s="111"/>
      <c r="AT24" s="111"/>
      <c r="AU24" s="111"/>
      <c r="AV24" s="338"/>
      <c r="AX24" s="372"/>
      <c r="AY24" s="354"/>
      <c r="AZ24" s="354"/>
      <c r="BA24" s="355"/>
      <c r="BB24" s="181"/>
      <c r="BC24" s="356"/>
      <c r="BE24" s="152"/>
      <c r="BG24" s="153"/>
      <c r="BH24" s="153"/>
      <c r="BI24" s="153"/>
      <c r="BJ24" s="153"/>
      <c r="BK24" s="222"/>
    </row>
    <row r="25" spans="1:63" ht="8.25" customHeight="1">
      <c r="A25" s="153"/>
      <c r="B25" s="359"/>
      <c r="C25" s="153"/>
      <c r="D25" s="181"/>
      <c r="E25" s="181"/>
      <c r="F25" s="330" t="s">
        <v>257</v>
      </c>
      <c r="G25" s="330"/>
      <c r="H25" s="153"/>
      <c r="I25" s="153"/>
      <c r="J25" s="153"/>
      <c r="K25" s="111"/>
      <c r="L25" s="373"/>
      <c r="M25" s="373"/>
      <c r="N25" s="374"/>
      <c r="O25" s="169"/>
      <c r="P25" s="153"/>
      <c r="Q25" s="153"/>
      <c r="R25" s="153"/>
      <c r="S25" s="153"/>
      <c r="T25" s="153"/>
      <c r="U25" s="153"/>
      <c r="V25" s="153"/>
      <c r="W25" s="340"/>
      <c r="X25" s="340"/>
      <c r="Y25" s="340"/>
      <c r="Z25" s="340"/>
      <c r="AA25" s="340"/>
      <c r="AB25" s="340"/>
      <c r="AC25" s="111"/>
      <c r="AD25" s="111"/>
      <c r="AE25" s="111"/>
      <c r="AF25" s="111"/>
      <c r="AG25" s="111"/>
      <c r="AH25" s="111"/>
      <c r="AI25" s="111"/>
      <c r="AJ25" s="111"/>
      <c r="AK25" s="111"/>
      <c r="AL25" s="358"/>
      <c r="AM25" s="111"/>
      <c r="AN25" s="111"/>
      <c r="AO25" s="111"/>
      <c r="AP25" s="111"/>
      <c r="AQ25" s="111"/>
      <c r="AR25" s="111"/>
      <c r="AS25" s="111"/>
      <c r="AT25" s="111"/>
      <c r="AU25" s="111"/>
      <c r="AV25" s="338"/>
      <c r="AX25" s="376" t="str">
        <f>AC19</f>
        <v>Helfenstein Julian</v>
      </c>
      <c r="AY25" s="345"/>
      <c r="AZ25" s="345"/>
      <c r="BA25" s="346"/>
      <c r="BB25" s="181"/>
      <c r="BC25" s="347">
        <f>IF(AY25=AY27,0,IF(AY25&gt;AY27,1,0))+IF(AZ25=AZ27,0,IF(AZ25&gt;AZ27,1,0))+IF(BA25=BA27,0,IF(BA25&gt;BA27,1,0))</f>
        <v>0</v>
      </c>
      <c r="BE25" s="152" t="s">
        <v>324</v>
      </c>
      <c r="BG25" s="153"/>
      <c r="BH25" s="153"/>
      <c r="BI25" s="153"/>
      <c r="BJ25" s="153"/>
      <c r="BK25" s="222"/>
    </row>
    <row r="26" spans="1:63" ht="8.25" customHeight="1">
      <c r="A26" s="153"/>
      <c r="B26" s="359"/>
      <c r="C26" s="153"/>
      <c r="D26" s="181"/>
      <c r="E26" s="181"/>
      <c r="F26" s="330"/>
      <c r="G26" s="330"/>
      <c r="H26" s="153"/>
      <c r="I26" s="153"/>
      <c r="J26" s="153"/>
      <c r="K26" s="111"/>
      <c r="L26" s="153"/>
      <c r="M26" s="153"/>
      <c r="N26" s="357"/>
      <c r="O26" s="169"/>
      <c r="P26" s="153"/>
      <c r="Q26" s="153"/>
      <c r="R26" s="153"/>
      <c r="S26" s="153"/>
      <c r="T26" s="153"/>
      <c r="U26" s="153"/>
      <c r="V26" s="153"/>
      <c r="W26" s="95"/>
      <c r="X26" s="95"/>
      <c r="Y26" s="377" t="s">
        <v>278</v>
      </c>
      <c r="Z26" s="377"/>
      <c r="AA26" s="95"/>
      <c r="AB26" s="95"/>
      <c r="AC26" s="111"/>
      <c r="AD26" s="111"/>
      <c r="AE26" s="111"/>
      <c r="AF26" s="111"/>
      <c r="AG26" s="111"/>
      <c r="AH26" s="111"/>
      <c r="AI26" s="111"/>
      <c r="AJ26" s="111"/>
      <c r="AK26" s="111"/>
      <c r="AL26" s="358"/>
      <c r="AM26" s="111"/>
      <c r="AN26" s="111"/>
      <c r="AO26" s="111"/>
      <c r="AP26" s="111"/>
      <c r="AQ26" s="111"/>
      <c r="AR26" s="111"/>
      <c r="AS26" s="111"/>
      <c r="AT26" s="111"/>
      <c r="AU26" s="111"/>
      <c r="AV26" s="338"/>
      <c r="AX26" s="376"/>
      <c r="AY26" s="345"/>
      <c r="AZ26" s="345"/>
      <c r="BA26" s="346"/>
      <c r="BB26" s="181"/>
      <c r="BC26" s="347"/>
      <c r="BE26" s="152"/>
      <c r="BG26" s="153"/>
      <c r="BH26" s="153"/>
      <c r="BI26" s="153"/>
      <c r="BJ26" s="153"/>
      <c r="BK26" s="222"/>
    </row>
    <row r="27" spans="2:63" ht="8.25" customHeight="1">
      <c r="B27" s="333"/>
      <c r="C27" s="339">
        <v>2</v>
      </c>
      <c r="D27" s="340" t="s">
        <v>321</v>
      </c>
      <c r="E27" s="340"/>
      <c r="F27" s="340"/>
      <c r="G27" s="340"/>
      <c r="H27" s="340"/>
      <c r="I27" s="340"/>
      <c r="J27" s="341">
        <v>0</v>
      </c>
      <c r="K27" s="111"/>
      <c r="L27" s="111"/>
      <c r="M27" s="111"/>
      <c r="N27" s="358"/>
      <c r="O27" s="111"/>
      <c r="P27" s="111"/>
      <c r="Q27" s="111"/>
      <c r="R27" s="111"/>
      <c r="S27" s="111"/>
      <c r="T27" s="111"/>
      <c r="U27" s="111"/>
      <c r="V27" s="111"/>
      <c r="W27" s="111"/>
      <c r="X27" s="153"/>
      <c r="Y27" s="377"/>
      <c r="Z27" s="377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378"/>
      <c r="AM27" s="111"/>
      <c r="AN27" s="111"/>
      <c r="AO27" s="111"/>
      <c r="AP27" s="111"/>
      <c r="AQ27" s="111"/>
      <c r="AR27" s="111"/>
      <c r="AS27" s="111"/>
      <c r="AT27" s="111"/>
      <c r="AU27" s="111"/>
      <c r="AV27" s="338"/>
      <c r="AX27" s="379" t="str">
        <f>R19</f>
        <v>Weyland Alain</v>
      </c>
      <c r="AY27" s="354"/>
      <c r="AZ27" s="354"/>
      <c r="BA27" s="355"/>
      <c r="BB27" s="181"/>
      <c r="BC27" s="356">
        <f>IF(AY25=AY27,0,IF(AY25&gt;AY27,0,1))+IF(AZ25=AZ27,0,IF(AZ25&gt;AZ27,0,1))+IF(BA25=BA27,0,IF(BA25&gt;BA27,0,1))</f>
        <v>0</v>
      </c>
      <c r="BD27" s="153"/>
      <c r="BE27" s="152"/>
      <c r="BF27" s="153"/>
      <c r="BG27" s="153"/>
      <c r="BH27" s="153"/>
      <c r="BI27" s="153"/>
      <c r="BJ27" s="153"/>
      <c r="BK27" s="222"/>
    </row>
    <row r="28" spans="2:63" ht="8.25" customHeight="1">
      <c r="B28" s="333"/>
      <c r="C28" s="339"/>
      <c r="D28" s="340"/>
      <c r="E28" s="340"/>
      <c r="F28" s="340"/>
      <c r="G28" s="340"/>
      <c r="H28" s="340"/>
      <c r="I28" s="340"/>
      <c r="J28" s="341"/>
      <c r="K28" s="204"/>
      <c r="L28" s="204"/>
      <c r="M28" s="204"/>
      <c r="N28" s="378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348"/>
      <c r="Z28" s="349"/>
      <c r="AA28" s="204"/>
      <c r="AB28" s="204"/>
      <c r="AC28" s="204"/>
      <c r="AD28" s="204"/>
      <c r="AE28" s="204"/>
      <c r="AF28" s="204"/>
      <c r="AG28" s="204"/>
      <c r="AH28" s="350"/>
      <c r="AI28" s="351" t="str">
        <f>IF(AND(J27="?",J29="?"),"en cours",IF(J27+J29=0,"",IF(J27&gt;J29,D27,D29)))</f>
        <v>Martin JM</v>
      </c>
      <c r="AJ28" s="351"/>
      <c r="AK28" s="351"/>
      <c r="AL28" s="351"/>
      <c r="AM28" s="351"/>
      <c r="AN28" s="341">
        <v>2</v>
      </c>
      <c r="AO28" s="95"/>
      <c r="AP28" s="95"/>
      <c r="AQ28" s="95"/>
      <c r="AR28" s="95"/>
      <c r="AS28" s="95"/>
      <c r="AT28" s="95"/>
      <c r="AU28" s="95"/>
      <c r="AV28" s="343"/>
      <c r="AX28" s="379"/>
      <c r="AY28" s="354"/>
      <c r="AZ28" s="354"/>
      <c r="BA28" s="355"/>
      <c r="BB28" s="181"/>
      <c r="BC28" s="356"/>
      <c r="BD28" s="153"/>
      <c r="BE28" s="152" t="s">
        <v>325</v>
      </c>
      <c r="BF28" s="153"/>
      <c r="BG28" s="153"/>
      <c r="BH28" s="153"/>
      <c r="BI28" s="153"/>
      <c r="BJ28" s="153"/>
      <c r="BK28" s="222"/>
    </row>
    <row r="29" spans="2:63" ht="8.25" customHeight="1">
      <c r="B29" s="333"/>
      <c r="C29" s="339"/>
      <c r="D29" s="340" t="s">
        <v>323</v>
      </c>
      <c r="E29" s="340"/>
      <c r="F29" s="340"/>
      <c r="G29" s="340"/>
      <c r="H29" s="340"/>
      <c r="I29" s="340"/>
      <c r="J29" s="341">
        <v>2</v>
      </c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53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351"/>
      <c r="AJ29" s="351"/>
      <c r="AK29" s="351"/>
      <c r="AL29" s="351"/>
      <c r="AM29" s="351"/>
      <c r="AN29" s="341"/>
      <c r="AO29" s="95"/>
      <c r="AP29" s="95"/>
      <c r="AQ29" s="95"/>
      <c r="AR29" s="95"/>
      <c r="AS29" s="95"/>
      <c r="AT29" s="95"/>
      <c r="AU29" s="95"/>
      <c r="AV29" s="343"/>
      <c r="AW29" s="181"/>
      <c r="AY29" s="309"/>
      <c r="BA29" s="309"/>
      <c r="BB29" s="181"/>
      <c r="BC29" s="181"/>
      <c r="BD29" s="153"/>
      <c r="BE29" s="152"/>
      <c r="BF29" s="153"/>
      <c r="BG29" s="153"/>
      <c r="BH29" s="153"/>
      <c r="BI29" s="153"/>
      <c r="BJ29" s="153"/>
      <c r="BK29" s="222"/>
    </row>
    <row r="30" spans="2:63" ht="8.25" customHeight="1">
      <c r="B30" s="333"/>
      <c r="C30" s="339"/>
      <c r="D30" s="340"/>
      <c r="E30" s="340"/>
      <c r="F30" s="340"/>
      <c r="G30" s="340"/>
      <c r="H30" s="340"/>
      <c r="I30" s="340"/>
      <c r="J30" s="341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221"/>
      <c r="AB30" s="111"/>
      <c r="AC30" s="111"/>
      <c r="AD30" s="111"/>
      <c r="AE30" s="111"/>
      <c r="AF30" s="111"/>
      <c r="AG30" s="111"/>
      <c r="AH30" s="111"/>
      <c r="AI30" s="380" t="s">
        <v>260</v>
      </c>
      <c r="AJ30" s="380"/>
      <c r="AK30" s="380"/>
      <c r="AL30" s="377" t="s">
        <v>261</v>
      </c>
      <c r="AM30" s="111"/>
      <c r="AN30" s="111"/>
      <c r="AO30" s="111"/>
      <c r="AP30" s="111"/>
      <c r="AQ30" s="111"/>
      <c r="AR30" s="111"/>
      <c r="AS30" s="111"/>
      <c r="AT30" s="111"/>
      <c r="AU30" s="111"/>
      <c r="AV30" s="338"/>
      <c r="AW30" s="181"/>
      <c r="AY30" s="309"/>
      <c r="BA30" s="309"/>
      <c r="BB30" s="181"/>
      <c r="BC30" s="181"/>
      <c r="BD30" s="153"/>
      <c r="BE30" s="152"/>
      <c r="BF30" s="153"/>
      <c r="BG30" s="153"/>
      <c r="BH30" s="153"/>
      <c r="BI30" s="153"/>
      <c r="BJ30" s="153"/>
      <c r="BK30" s="222"/>
    </row>
    <row r="31" spans="2:63" ht="8.25" customHeight="1">
      <c r="B31" s="333"/>
      <c r="C31" s="111"/>
      <c r="D31" s="111"/>
      <c r="E31" s="111"/>
      <c r="F31" s="111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221"/>
      <c r="AB31" s="111"/>
      <c r="AC31" s="111"/>
      <c r="AD31" s="111"/>
      <c r="AE31" s="111"/>
      <c r="AF31" s="111"/>
      <c r="AG31" s="111"/>
      <c r="AH31" s="111"/>
      <c r="AI31" s="380"/>
      <c r="AJ31" s="380"/>
      <c r="AK31" s="380"/>
      <c r="AL31" s="377"/>
      <c r="AM31" s="111"/>
      <c r="AN31" s="111"/>
      <c r="AO31" s="111"/>
      <c r="AP31" s="111"/>
      <c r="AQ31" s="111"/>
      <c r="AR31" s="111"/>
      <c r="AS31" s="111"/>
      <c r="AT31" s="111"/>
      <c r="AU31" s="111"/>
      <c r="AV31" s="338"/>
      <c r="AW31" s="181"/>
      <c r="AY31" s="309"/>
      <c r="BA31" s="309"/>
      <c r="BB31" s="181"/>
      <c r="BC31" s="181"/>
      <c r="BD31" s="153"/>
      <c r="BE31" s="153"/>
      <c r="BF31" s="153"/>
      <c r="BG31" s="153"/>
      <c r="BH31" s="153"/>
      <c r="BI31" s="153"/>
      <c r="BJ31" s="153"/>
      <c r="BK31" s="222"/>
    </row>
    <row r="32" spans="2:63" ht="8.25" customHeight="1">
      <c r="B32" s="381"/>
      <c r="C32" s="170"/>
      <c r="D32" s="170"/>
      <c r="E32" s="170"/>
      <c r="F32" s="170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3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25"/>
      <c r="AW32" s="181"/>
      <c r="AY32" s="309"/>
      <c r="BA32" s="309"/>
      <c r="BB32" s="181"/>
      <c r="BC32" s="181"/>
      <c r="BD32" s="153"/>
      <c r="BE32" s="153"/>
      <c r="BF32" s="153"/>
      <c r="BG32" s="153"/>
      <c r="BH32" s="153"/>
      <c r="BI32" s="153"/>
      <c r="BJ32" s="153"/>
      <c r="BK32" s="222"/>
    </row>
    <row r="33" spans="7:63" ht="8.25" customHeight="1"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221"/>
      <c r="AW33" s="181"/>
      <c r="AY33" s="309"/>
      <c r="BA33" s="309"/>
      <c r="BB33" s="181"/>
      <c r="BC33" s="181"/>
      <c r="BD33" s="153"/>
      <c r="BE33" s="153"/>
      <c r="BF33" s="153"/>
      <c r="BG33" s="153"/>
      <c r="BH33" s="153"/>
      <c r="BI33" s="153"/>
      <c r="BJ33" s="153"/>
      <c r="BK33" s="222"/>
    </row>
    <row r="34" spans="7:63" ht="8.25" customHeight="1"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221"/>
      <c r="AW34" s="181"/>
      <c r="AY34" s="309"/>
      <c r="BA34" s="309"/>
      <c r="BB34" s="181"/>
      <c r="BC34" s="181"/>
      <c r="BD34" s="153"/>
      <c r="BE34" s="153"/>
      <c r="BF34" s="153"/>
      <c r="BG34" s="153"/>
      <c r="BH34" s="153"/>
      <c r="BI34" s="153"/>
      <c r="BJ34" s="153"/>
      <c r="BK34" s="222"/>
    </row>
    <row r="35" spans="7:63" ht="8.25" customHeight="1"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221"/>
      <c r="AW35" s="181"/>
      <c r="AY35" s="309"/>
      <c r="BA35" s="309"/>
      <c r="BB35" s="181"/>
      <c r="BC35" s="181"/>
      <c r="BD35" s="153"/>
      <c r="BE35" s="153"/>
      <c r="BF35" s="153"/>
      <c r="BG35" s="153"/>
      <c r="BH35" s="153"/>
      <c r="BI35" s="153"/>
      <c r="BJ35" s="153"/>
      <c r="BK35" s="222"/>
    </row>
    <row r="36" spans="7:63" ht="8.25" customHeight="1"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221"/>
      <c r="AW36" s="181"/>
      <c r="AY36" s="309"/>
      <c r="BA36" s="309"/>
      <c r="BB36" s="181"/>
      <c r="BC36" s="181"/>
      <c r="BD36" s="153"/>
      <c r="BE36" s="153"/>
      <c r="BF36" s="153"/>
      <c r="BG36" s="153"/>
      <c r="BH36" s="153"/>
      <c r="BI36" s="153"/>
      <c r="BJ36" s="153"/>
      <c r="BK36" s="222"/>
    </row>
    <row r="37" spans="7:63" ht="8.25" customHeight="1"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221"/>
      <c r="AW37" s="181"/>
      <c r="AY37" s="309"/>
      <c r="BA37" s="309"/>
      <c r="BB37" s="181"/>
      <c r="BC37" s="181"/>
      <c r="BD37" s="153"/>
      <c r="BE37" s="153"/>
      <c r="BF37" s="153"/>
      <c r="BG37" s="153"/>
      <c r="BH37" s="153"/>
      <c r="BI37" s="153"/>
      <c r="BJ37" s="153"/>
      <c r="BK37" s="222"/>
    </row>
    <row r="38" spans="7:63" ht="8.25" customHeight="1"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221"/>
      <c r="AW38" s="181"/>
      <c r="AY38" s="309"/>
      <c r="BA38" s="309"/>
      <c r="BB38" s="181"/>
      <c r="BC38" s="181"/>
      <c r="BD38" s="153"/>
      <c r="BE38" s="153"/>
      <c r="BF38" s="153"/>
      <c r="BG38" s="153"/>
      <c r="BH38" s="153"/>
      <c r="BI38" s="153"/>
      <c r="BJ38" s="153"/>
      <c r="BK38" s="222"/>
    </row>
    <row r="39" spans="7:63" ht="8.25" customHeight="1"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221"/>
      <c r="AW39" s="181"/>
      <c r="AY39" s="309"/>
      <c r="BA39" s="309"/>
      <c r="BB39" s="181"/>
      <c r="BC39" s="181"/>
      <c r="BD39" s="153"/>
      <c r="BE39" s="153"/>
      <c r="BF39" s="153"/>
      <c r="BG39" s="153"/>
      <c r="BH39" s="153"/>
      <c r="BI39" s="153"/>
      <c r="BJ39" s="153"/>
      <c r="BK39" s="222"/>
    </row>
    <row r="40" spans="7:63" ht="8.25" customHeight="1"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221"/>
      <c r="AW40" s="181"/>
      <c r="AY40" s="309"/>
      <c r="BA40" s="309"/>
      <c r="BB40" s="181"/>
      <c r="BC40" s="181"/>
      <c r="BD40" s="153"/>
      <c r="BE40" s="153"/>
      <c r="BF40" s="153"/>
      <c r="BG40" s="153"/>
      <c r="BH40" s="153"/>
      <c r="BI40" s="153"/>
      <c r="BJ40" s="153"/>
      <c r="BK40" s="222"/>
    </row>
    <row r="41" spans="4:6" ht="12.75">
      <c r="D41" s="328" t="s">
        <v>137</v>
      </c>
      <c r="E41" s="328"/>
      <c r="F41" s="328"/>
    </row>
    <row r="42" spans="2:48" ht="7.5" customHeight="1">
      <c r="B42" s="329"/>
      <c r="C42" s="179"/>
      <c r="D42" s="179"/>
      <c r="E42" s="179"/>
      <c r="F42" s="330" t="s">
        <v>134</v>
      </c>
      <c r="G42" s="330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331"/>
    </row>
    <row r="43" spans="2:48" ht="7.5" customHeight="1">
      <c r="B43" s="333"/>
      <c r="C43" s="153"/>
      <c r="D43" s="153"/>
      <c r="E43" s="153"/>
      <c r="F43" s="330"/>
      <c r="G43" s="330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334"/>
      <c r="Z43" s="335"/>
      <c r="AA43" s="111"/>
      <c r="AB43" s="111"/>
      <c r="AC43" s="111"/>
      <c r="AD43" s="111"/>
      <c r="AE43" s="111"/>
      <c r="AF43" s="111"/>
      <c r="AG43" s="111"/>
      <c r="AH43" s="111"/>
      <c r="AI43" s="336" t="s">
        <v>260</v>
      </c>
      <c r="AJ43" s="336"/>
      <c r="AK43" s="336"/>
      <c r="AL43" s="337" t="s">
        <v>261</v>
      </c>
      <c r="AM43" s="111"/>
      <c r="AN43" s="111"/>
      <c r="AO43" s="111"/>
      <c r="AP43" s="111"/>
      <c r="AQ43" s="111"/>
      <c r="AR43" s="111"/>
      <c r="AS43" s="111"/>
      <c r="AT43" s="111"/>
      <c r="AU43" s="111"/>
      <c r="AV43" s="338"/>
    </row>
    <row r="44" spans="2:63" ht="8.25" customHeight="1">
      <c r="B44" s="333"/>
      <c r="C44" s="339">
        <v>1</v>
      </c>
      <c r="D44" s="340" t="s">
        <v>324</v>
      </c>
      <c r="E44" s="340"/>
      <c r="F44" s="340"/>
      <c r="G44" s="340"/>
      <c r="H44" s="340"/>
      <c r="I44" s="340"/>
      <c r="J44" s="341">
        <v>1</v>
      </c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153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336"/>
      <c r="AJ44" s="336"/>
      <c r="AK44" s="336"/>
      <c r="AL44" s="337"/>
      <c r="AM44" s="111"/>
      <c r="AN44" s="111"/>
      <c r="AO44" s="95"/>
      <c r="AP44" s="95"/>
      <c r="AQ44" s="95"/>
      <c r="AR44" s="95"/>
      <c r="AS44" s="95"/>
      <c r="AT44" s="95"/>
      <c r="AU44" s="95"/>
      <c r="AV44" s="343"/>
      <c r="AW44" s="181"/>
      <c r="AX44" s="344" t="str">
        <f>D44</f>
        <v>Nair Ahmed</v>
      </c>
      <c r="AY44" s="345"/>
      <c r="AZ44" s="345"/>
      <c r="BA44" s="346"/>
      <c r="BB44" s="181"/>
      <c r="BC44" s="347">
        <f>IF(AY44=AY46,0,IF(AY44&gt;AY46,1,0))+IF(AZ44=AZ46,0,IF(AZ44&gt;AZ46,1,0))+IF(BA44=BA46,0,IF(BA44&gt;BA46,1,0))</f>
        <v>0</v>
      </c>
      <c r="BD44" s="153"/>
      <c r="BE44" s="153"/>
      <c r="BF44" s="153"/>
      <c r="BG44" s="153"/>
      <c r="BH44" s="153"/>
      <c r="BI44" s="153"/>
      <c r="BJ44" s="153"/>
      <c r="BK44" s="222"/>
    </row>
    <row r="45" spans="2:63" ht="8.25" customHeight="1">
      <c r="B45" s="333"/>
      <c r="C45" s="339"/>
      <c r="D45" s="340"/>
      <c r="E45" s="340"/>
      <c r="F45" s="340"/>
      <c r="G45" s="340"/>
      <c r="H45" s="340"/>
      <c r="I45" s="340"/>
      <c r="J45" s="341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204"/>
      <c r="Y45" s="348"/>
      <c r="Z45" s="349"/>
      <c r="AA45" s="204"/>
      <c r="AB45" s="204"/>
      <c r="AC45" s="204"/>
      <c r="AD45" s="204"/>
      <c r="AE45" s="204"/>
      <c r="AF45" s="204"/>
      <c r="AG45" s="204"/>
      <c r="AH45" s="350"/>
      <c r="AI45" s="351" t="str">
        <f>IF(AND(J44="?",J46="?"),"en cours",IF(J44+J46=0,"",IF(J44&gt;J46,D44,D46)))</f>
        <v>Rhim Eric</v>
      </c>
      <c r="AJ45" s="351"/>
      <c r="AK45" s="351"/>
      <c r="AL45" s="351"/>
      <c r="AM45" s="351"/>
      <c r="AN45" s="341">
        <v>1</v>
      </c>
      <c r="AO45" s="95"/>
      <c r="AP45" s="95"/>
      <c r="AQ45" s="95"/>
      <c r="AR45" s="95"/>
      <c r="AS45" s="95"/>
      <c r="AT45" s="95"/>
      <c r="AU45" s="95"/>
      <c r="AV45" s="343"/>
      <c r="AW45" s="181"/>
      <c r="AX45" s="344"/>
      <c r="AY45" s="345"/>
      <c r="AZ45" s="345"/>
      <c r="BA45" s="346"/>
      <c r="BB45" s="181"/>
      <c r="BC45" s="347"/>
      <c r="BD45" s="153"/>
      <c r="BE45" s="153"/>
      <c r="BF45" s="153"/>
      <c r="BG45" s="153"/>
      <c r="BH45" s="153"/>
      <c r="BI45" s="153"/>
      <c r="BJ45" s="153"/>
      <c r="BK45" s="222"/>
    </row>
    <row r="46" spans="2:63" ht="8.25" customHeight="1">
      <c r="B46" s="333"/>
      <c r="C46" s="339"/>
      <c r="D46" s="340" t="s">
        <v>318</v>
      </c>
      <c r="E46" s="340"/>
      <c r="F46" s="340"/>
      <c r="G46" s="340"/>
      <c r="H46" s="340"/>
      <c r="I46" s="340"/>
      <c r="J46" s="341">
        <v>2</v>
      </c>
      <c r="K46" s="111"/>
      <c r="L46" s="111"/>
      <c r="M46" s="111"/>
      <c r="N46" s="352"/>
      <c r="O46" s="111"/>
      <c r="P46" s="111"/>
      <c r="Q46" s="111"/>
      <c r="R46" s="111"/>
      <c r="S46" s="111"/>
      <c r="T46" s="111"/>
      <c r="U46" s="111"/>
      <c r="V46" s="111"/>
      <c r="W46" s="111"/>
      <c r="X46" s="153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351"/>
      <c r="AJ46" s="351"/>
      <c r="AK46" s="351"/>
      <c r="AL46" s="351"/>
      <c r="AM46" s="351"/>
      <c r="AN46" s="341"/>
      <c r="AO46" s="111"/>
      <c r="AP46" s="111"/>
      <c r="AQ46" s="111"/>
      <c r="AR46" s="111"/>
      <c r="AS46" s="111"/>
      <c r="AT46" s="111"/>
      <c r="AU46" s="111"/>
      <c r="AV46" s="338"/>
      <c r="AW46" s="181"/>
      <c r="AX46" s="353" t="str">
        <f>D46</f>
        <v>Rhim Eric</v>
      </c>
      <c r="AY46" s="354"/>
      <c r="AZ46" s="354"/>
      <c r="BA46" s="355"/>
      <c r="BB46" s="181"/>
      <c r="BC46" s="356">
        <f>IF(AY44=AY46,0,IF(AY44&gt;AY46,0,1))+IF(AZ44=AZ46,0,IF(AZ44&gt;AZ46,0,1))+IF(BA44=BA46,0,IF(BA44&gt;BA46,0,1))</f>
        <v>0</v>
      </c>
      <c r="BD46" s="153"/>
      <c r="BE46" s="153"/>
      <c r="BF46" s="153"/>
      <c r="BG46" s="153"/>
      <c r="BH46" s="153"/>
      <c r="BI46" s="153"/>
      <c r="BJ46" s="153"/>
      <c r="BK46" s="222"/>
    </row>
    <row r="47" spans="2:63" ht="8.25" customHeight="1">
      <c r="B47" s="333"/>
      <c r="C47" s="339"/>
      <c r="D47" s="340"/>
      <c r="E47" s="340"/>
      <c r="F47" s="340"/>
      <c r="G47" s="340"/>
      <c r="H47" s="340"/>
      <c r="I47" s="340"/>
      <c r="J47" s="341"/>
      <c r="K47" s="111"/>
      <c r="L47" s="153"/>
      <c r="M47" s="153"/>
      <c r="N47" s="357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337" t="s">
        <v>266</v>
      </c>
      <c r="Z47" s="337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358"/>
      <c r="AM47" s="111"/>
      <c r="AN47" s="111"/>
      <c r="AO47" s="111"/>
      <c r="AP47" s="111"/>
      <c r="AQ47" s="111"/>
      <c r="AR47" s="111"/>
      <c r="AS47" s="111"/>
      <c r="AT47" s="111"/>
      <c r="AU47" s="111"/>
      <c r="AV47" s="338"/>
      <c r="AX47" s="353"/>
      <c r="AY47" s="354"/>
      <c r="AZ47" s="354"/>
      <c r="BA47" s="355"/>
      <c r="BB47" s="181"/>
      <c r="BC47" s="356"/>
      <c r="BD47" s="153"/>
      <c r="BE47" s="153"/>
      <c r="BF47" s="153"/>
      <c r="BG47" s="153"/>
      <c r="BH47" s="153"/>
      <c r="BI47" s="153"/>
      <c r="BJ47" s="153"/>
      <c r="BK47" s="222"/>
    </row>
    <row r="48" spans="2:63" ht="8.25" customHeight="1">
      <c r="B48" s="333"/>
      <c r="C48" s="111"/>
      <c r="D48" s="111"/>
      <c r="E48" s="111"/>
      <c r="F48" s="111"/>
      <c r="G48" s="153"/>
      <c r="H48" s="153"/>
      <c r="I48" s="153"/>
      <c r="J48" s="153"/>
      <c r="K48" s="111"/>
      <c r="L48" s="153"/>
      <c r="M48" s="153"/>
      <c r="N48" s="357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337"/>
      <c r="Z48" s="337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358"/>
      <c r="AM48" s="111"/>
      <c r="AN48" s="111"/>
      <c r="AO48" s="111"/>
      <c r="AP48" s="111"/>
      <c r="AQ48" s="111"/>
      <c r="AR48" s="111"/>
      <c r="AS48" s="111"/>
      <c r="AT48" s="111"/>
      <c r="AU48" s="111"/>
      <c r="AV48" s="338"/>
      <c r="AX48" s="344" t="str">
        <f>D62</f>
        <v>Limousin Raymond</v>
      </c>
      <c r="AY48" s="345"/>
      <c r="AZ48" s="345"/>
      <c r="BA48" s="346"/>
      <c r="BB48" s="181"/>
      <c r="BC48" s="347">
        <f>IF(AY48=AY50,0,IF(AY48&gt;AY50,1,0))+IF(AZ48=AZ50,0,IF(AZ48&gt;AZ50,1,0))+IF(BA48=BA50,0,IF(BA48&gt;BA50,1,0))</f>
        <v>0</v>
      </c>
      <c r="BD48" s="153"/>
      <c r="BE48" s="153"/>
      <c r="BF48" s="153"/>
      <c r="BG48" s="153"/>
      <c r="BH48" s="153"/>
      <c r="BI48" s="153"/>
      <c r="BJ48" s="153"/>
      <c r="BK48" s="222"/>
    </row>
    <row r="49" spans="1:63" ht="8.25" customHeight="1">
      <c r="A49" s="153"/>
      <c r="B49" s="359"/>
      <c r="C49" s="153"/>
      <c r="D49" s="181"/>
      <c r="E49" s="181"/>
      <c r="F49" s="181"/>
      <c r="G49" s="153"/>
      <c r="H49" s="153"/>
      <c r="I49" s="153"/>
      <c r="J49" s="153"/>
      <c r="K49" s="111"/>
      <c r="L49" s="360" t="s">
        <v>268</v>
      </c>
      <c r="M49" s="360"/>
      <c r="N49" s="361" t="s">
        <v>261</v>
      </c>
      <c r="O49" s="169"/>
      <c r="P49" s="153"/>
      <c r="Q49" s="153"/>
      <c r="R49" s="153"/>
      <c r="S49" s="153"/>
      <c r="T49" s="153"/>
      <c r="U49" s="153"/>
      <c r="V49" s="153"/>
      <c r="W49" s="362" t="str">
        <f>IF(AND(W54="?",AB54="?"),"en cours",IF(W54+AB54=0,"",IF(AB54&gt;W54,R54,AC54)))</f>
        <v>Rhim Eric</v>
      </c>
      <c r="X49" s="362"/>
      <c r="Y49" s="362"/>
      <c r="Z49" s="362"/>
      <c r="AA49" s="362"/>
      <c r="AB49" s="362"/>
      <c r="AC49" s="111"/>
      <c r="AD49" s="111"/>
      <c r="AE49" s="111"/>
      <c r="AF49" s="111"/>
      <c r="AG49" s="111"/>
      <c r="AH49" s="111"/>
      <c r="AI49" s="111"/>
      <c r="AJ49" s="111"/>
      <c r="AK49" s="111"/>
      <c r="AL49" s="358"/>
      <c r="AM49" s="111"/>
      <c r="AN49" s="111"/>
      <c r="AO49" s="111"/>
      <c r="AP49" s="111"/>
      <c r="AQ49" s="111"/>
      <c r="AR49" s="111"/>
      <c r="AS49" s="111"/>
      <c r="AT49" s="111"/>
      <c r="AU49" s="111"/>
      <c r="AV49" s="338"/>
      <c r="AX49" s="344"/>
      <c r="AY49" s="345"/>
      <c r="AZ49" s="345"/>
      <c r="BA49" s="346"/>
      <c r="BB49" s="181"/>
      <c r="BC49" s="347"/>
      <c r="BD49" s="153"/>
      <c r="BE49" s="153"/>
      <c r="BF49" s="153"/>
      <c r="BG49" s="153"/>
      <c r="BH49" s="153"/>
      <c r="BI49" s="153"/>
      <c r="BJ49" s="153"/>
      <c r="BK49" s="222"/>
    </row>
    <row r="50" spans="1:63" ht="8.25" customHeight="1">
      <c r="A50" s="153"/>
      <c r="B50" s="359"/>
      <c r="C50" s="153"/>
      <c r="D50" s="181"/>
      <c r="E50" s="181"/>
      <c r="F50" s="181"/>
      <c r="G50" s="153"/>
      <c r="H50" s="111"/>
      <c r="I50" s="111"/>
      <c r="J50" s="111"/>
      <c r="K50" s="111"/>
      <c r="L50" s="360"/>
      <c r="M50" s="360"/>
      <c r="N50" s="361"/>
      <c r="O50" s="363"/>
      <c r="P50" s="111"/>
      <c r="Q50" s="111"/>
      <c r="R50" s="111"/>
      <c r="S50" s="111"/>
      <c r="T50" s="111"/>
      <c r="U50" s="153"/>
      <c r="V50" s="153"/>
      <c r="W50" s="362"/>
      <c r="X50" s="362"/>
      <c r="Y50" s="362"/>
      <c r="Z50" s="362"/>
      <c r="AA50" s="362"/>
      <c r="AB50" s="362"/>
      <c r="AC50" s="111"/>
      <c r="AD50" s="111"/>
      <c r="AE50" s="111"/>
      <c r="AF50" s="111"/>
      <c r="AG50" s="111"/>
      <c r="AH50" s="111"/>
      <c r="AI50" s="111"/>
      <c r="AJ50" s="111"/>
      <c r="AK50" s="111"/>
      <c r="AL50" s="358"/>
      <c r="AM50" s="111"/>
      <c r="AN50" s="111"/>
      <c r="AO50" s="111"/>
      <c r="AP50" s="111"/>
      <c r="AQ50" s="111"/>
      <c r="AR50" s="111"/>
      <c r="AS50" s="111"/>
      <c r="AT50" s="111"/>
      <c r="AU50" s="111"/>
      <c r="AV50" s="338"/>
      <c r="AX50" s="353" t="str">
        <f>D64</f>
        <v>Decker  Philippe</v>
      </c>
      <c r="AY50" s="354"/>
      <c r="AZ50" s="354"/>
      <c r="BA50" s="355"/>
      <c r="BB50" s="181"/>
      <c r="BC50" s="356">
        <f>IF(AY48=AY50,0,IF(AY48&gt;AY50,0,1))+IF(AZ48=AZ50,0,IF(AZ48&gt;AZ50,0,1))+IF(BA48=BA50,0,IF(BA48&gt;BA50,0,1))</f>
        <v>0</v>
      </c>
      <c r="BD50" s="153"/>
      <c r="BE50" s="153"/>
      <c r="BF50" s="153"/>
      <c r="BG50" s="153"/>
      <c r="BH50" s="153"/>
      <c r="BI50" s="153"/>
      <c r="BJ50" s="153"/>
      <c r="BK50" s="222"/>
    </row>
    <row r="51" spans="1:63" ht="8.25" customHeight="1">
      <c r="A51" s="153"/>
      <c r="B51" s="359"/>
      <c r="C51" s="153"/>
      <c r="D51" s="181"/>
      <c r="E51" s="181"/>
      <c r="F51" s="181"/>
      <c r="G51" s="153"/>
      <c r="H51" s="111"/>
      <c r="I51" s="111"/>
      <c r="J51" s="111"/>
      <c r="K51" s="351" t="str">
        <f>IF(AND(J44="?",J46="?"),"en cours",IF(J44+J46=0,"",IF(J44&gt;J46,D46,D44)))</f>
        <v>Nair Ahmed</v>
      </c>
      <c r="L51" s="351"/>
      <c r="M51" s="351"/>
      <c r="N51" s="351"/>
      <c r="O51" s="351"/>
      <c r="P51" s="341">
        <v>1</v>
      </c>
      <c r="Q51" s="111"/>
      <c r="R51" s="111"/>
      <c r="S51" s="111"/>
      <c r="T51" s="111"/>
      <c r="U51" s="153"/>
      <c r="V51" s="153"/>
      <c r="W51" s="153"/>
      <c r="X51" s="153"/>
      <c r="Y51" s="334"/>
      <c r="Z51" s="364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358"/>
      <c r="AM51" s="111"/>
      <c r="AN51" s="111"/>
      <c r="AO51" s="111"/>
      <c r="AP51" s="111"/>
      <c r="AQ51" s="111"/>
      <c r="AR51" s="111"/>
      <c r="AS51" s="111"/>
      <c r="AT51" s="111"/>
      <c r="AU51" s="111"/>
      <c r="AV51" s="338"/>
      <c r="AX51" s="353"/>
      <c r="AY51" s="354"/>
      <c r="AZ51" s="354"/>
      <c r="BA51" s="355"/>
      <c r="BB51" s="181"/>
      <c r="BC51" s="356"/>
      <c r="BD51" s="153"/>
      <c r="BE51" s="153"/>
      <c r="BF51" s="153"/>
      <c r="BG51" s="153"/>
      <c r="BH51" s="153"/>
      <c r="BI51" s="153"/>
      <c r="BJ51" s="153"/>
      <c r="BK51" s="222"/>
    </row>
    <row r="52" spans="1:63" ht="8.25" customHeight="1">
      <c r="A52" s="153"/>
      <c r="B52" s="359"/>
      <c r="C52" s="153"/>
      <c r="D52" s="181"/>
      <c r="E52" s="111"/>
      <c r="F52" s="337" t="s">
        <v>270</v>
      </c>
      <c r="G52" s="337"/>
      <c r="H52" s="111"/>
      <c r="I52" s="111"/>
      <c r="J52" s="111"/>
      <c r="K52" s="351"/>
      <c r="L52" s="351"/>
      <c r="M52" s="351"/>
      <c r="N52" s="351"/>
      <c r="O52" s="351"/>
      <c r="P52" s="341"/>
      <c r="Q52" s="111"/>
      <c r="R52" s="365" t="s">
        <v>260</v>
      </c>
      <c r="S52" s="365"/>
      <c r="T52" s="365"/>
      <c r="U52" s="337" t="s">
        <v>271</v>
      </c>
      <c r="V52" s="337"/>
      <c r="W52" s="153"/>
      <c r="X52" s="153"/>
      <c r="Y52" s="334"/>
      <c r="Z52" s="364"/>
      <c r="AA52" s="111"/>
      <c r="AB52" s="111"/>
      <c r="AC52" s="337" t="s">
        <v>268</v>
      </c>
      <c r="AD52" s="337"/>
      <c r="AE52" s="337" t="s">
        <v>272</v>
      </c>
      <c r="AF52" s="337"/>
      <c r="AG52" s="111"/>
      <c r="AH52" s="111"/>
      <c r="AI52" s="111"/>
      <c r="AJ52" s="111"/>
      <c r="AK52" s="111"/>
      <c r="AL52" s="358"/>
      <c r="AM52" s="111"/>
      <c r="AN52" s="111"/>
      <c r="AO52" s="111"/>
      <c r="AP52" s="111"/>
      <c r="AQ52" s="111"/>
      <c r="AR52" s="337" t="s">
        <v>273</v>
      </c>
      <c r="AS52" s="337"/>
      <c r="AT52" s="111"/>
      <c r="AU52" s="111"/>
      <c r="AV52" s="338"/>
      <c r="AX52" s="366" t="str">
        <f>AI45</f>
        <v>Rhim Eric</v>
      </c>
      <c r="AY52" s="345"/>
      <c r="AZ52" s="345"/>
      <c r="BA52" s="346"/>
      <c r="BB52" s="181"/>
      <c r="BC52" s="347">
        <f>IF(AY52=AY54,0,IF(AY52&gt;AY54,1,0))+IF(AZ52=AZ54,0,IF(AZ52&gt;AZ54,1,0))+IF(BA52=BA54,0,IF(BA52&gt;BA54,1,0))</f>
        <v>0</v>
      </c>
      <c r="BD52" s="153"/>
      <c r="BE52" s="153"/>
      <c r="BF52" s="153"/>
      <c r="BG52" s="153"/>
      <c r="BH52" s="153"/>
      <c r="BI52" s="153"/>
      <c r="BJ52" s="153"/>
      <c r="BK52" s="222"/>
    </row>
    <row r="53" spans="1:63" ht="8.25" customHeight="1">
      <c r="A53" s="153"/>
      <c r="B53" s="359"/>
      <c r="C53" s="153"/>
      <c r="D53" s="181"/>
      <c r="E53" s="111"/>
      <c r="F53" s="337"/>
      <c r="G53" s="337"/>
      <c r="H53" s="111"/>
      <c r="I53" s="111"/>
      <c r="J53" s="111"/>
      <c r="K53" s="153"/>
      <c r="L53" s="153"/>
      <c r="M53" s="153"/>
      <c r="N53" s="367"/>
      <c r="O53" s="153"/>
      <c r="P53" s="153"/>
      <c r="Q53" s="111"/>
      <c r="R53" s="365"/>
      <c r="S53" s="365"/>
      <c r="T53" s="365"/>
      <c r="U53" s="337"/>
      <c r="V53" s="337"/>
      <c r="W53" s="153"/>
      <c r="X53" s="153"/>
      <c r="Y53" s="334"/>
      <c r="Z53" s="364"/>
      <c r="AA53" s="111"/>
      <c r="AB53" s="111"/>
      <c r="AC53" s="337"/>
      <c r="AD53" s="337"/>
      <c r="AE53" s="337"/>
      <c r="AF53" s="337"/>
      <c r="AG53" s="111"/>
      <c r="AH53" s="111"/>
      <c r="AI53" s="111"/>
      <c r="AJ53" s="111"/>
      <c r="AK53" s="111"/>
      <c r="AL53" s="358"/>
      <c r="AM53" s="111"/>
      <c r="AN53" s="111"/>
      <c r="AO53" s="111"/>
      <c r="AP53" s="111"/>
      <c r="AQ53" s="111"/>
      <c r="AR53" s="337"/>
      <c r="AS53" s="337"/>
      <c r="AT53" s="111"/>
      <c r="AU53" s="111"/>
      <c r="AV53" s="338"/>
      <c r="AX53" s="366"/>
      <c r="AY53" s="345"/>
      <c r="AZ53" s="345"/>
      <c r="BA53" s="346"/>
      <c r="BB53" s="181"/>
      <c r="BC53" s="347"/>
      <c r="BD53" s="153"/>
      <c r="BE53" s="153"/>
      <c r="BF53" s="153"/>
      <c r="BG53" s="153"/>
      <c r="BH53" s="153"/>
      <c r="BI53" s="153"/>
      <c r="BJ53" s="153"/>
      <c r="BK53" s="222"/>
    </row>
    <row r="54" spans="1:63" ht="8.25" customHeight="1">
      <c r="A54" s="153"/>
      <c r="B54" s="359"/>
      <c r="C54" s="153"/>
      <c r="D54" s="362" t="str">
        <f>IF(AND(P51="?",P57="?"),"en cours",IF(P51+P57=0,"",IF(P51&gt;P57,K57,K51)))</f>
        <v>Limousin Raymond</v>
      </c>
      <c r="E54" s="362"/>
      <c r="F54" s="362"/>
      <c r="G54" s="362"/>
      <c r="H54" s="362"/>
      <c r="I54" s="362"/>
      <c r="J54" s="368"/>
      <c r="K54" s="369"/>
      <c r="L54" s="369"/>
      <c r="M54" s="370"/>
      <c r="N54" s="371"/>
      <c r="O54" s="369"/>
      <c r="P54" s="369"/>
      <c r="Q54" s="369"/>
      <c r="R54" s="351" t="str">
        <f>IF(AND(P51="?",P57="?"),"en cours",IF(P51+P57=0,"",IF(P51&gt;P57,K51,K57)))</f>
        <v>Nair Ahmed</v>
      </c>
      <c r="S54" s="351"/>
      <c r="T54" s="351"/>
      <c r="U54" s="351"/>
      <c r="V54" s="351"/>
      <c r="W54" s="341">
        <v>1</v>
      </c>
      <c r="X54" s="369"/>
      <c r="Y54" s="370"/>
      <c r="Z54" s="371"/>
      <c r="AA54" s="350"/>
      <c r="AB54" s="341">
        <v>0</v>
      </c>
      <c r="AC54" s="351" t="str">
        <f>IF(AND(AN45="?",AN63="?"),"en cours",IF(AN45+AN63=0,"",IF(AN45&gt;AN63,AI63,AI45)))</f>
        <v>Rhim Eric</v>
      </c>
      <c r="AD54" s="351"/>
      <c r="AE54" s="351"/>
      <c r="AF54" s="351"/>
      <c r="AG54" s="351"/>
      <c r="AH54" s="204"/>
      <c r="AI54" s="204"/>
      <c r="AJ54" s="204"/>
      <c r="AK54" s="370"/>
      <c r="AL54" s="371"/>
      <c r="AM54" s="204"/>
      <c r="AN54" s="204"/>
      <c r="AO54" s="350"/>
      <c r="AP54" s="340" t="str">
        <f>IF(AND(AN45="?",AN63="?"),"en cours",IF(AN45+AN63=0,"",IF(AN45&gt;AN63,AI45,AI63)))</f>
        <v>Decker  Philippe</v>
      </c>
      <c r="AQ54" s="340"/>
      <c r="AR54" s="340"/>
      <c r="AS54" s="340"/>
      <c r="AT54" s="340"/>
      <c r="AU54" s="340"/>
      <c r="AV54" s="338"/>
      <c r="AX54" s="372" t="str">
        <f>AI63</f>
        <v>Decker  Philippe</v>
      </c>
      <c r="AY54" s="354"/>
      <c r="AZ54" s="354"/>
      <c r="BA54" s="355"/>
      <c r="BB54" s="181"/>
      <c r="BC54" s="356">
        <f>IF(AY52=AY54,0,IF(AY52&gt;AY54,0,1))+IF(AZ52=AZ54,0,IF(AZ52&gt;AZ54,0,1))+IF(BA52=BA54,0,IF(BA52&gt;BA54,0,1))</f>
        <v>0</v>
      </c>
      <c r="BD54" s="153"/>
      <c r="BE54" s="153"/>
      <c r="BF54" s="153"/>
      <c r="BG54" s="153"/>
      <c r="BH54" s="153"/>
      <c r="BI54" s="153"/>
      <c r="BJ54" s="153"/>
      <c r="BK54" s="222"/>
    </row>
    <row r="55" spans="1:63" ht="8.25" customHeight="1">
      <c r="A55" s="153"/>
      <c r="B55" s="359"/>
      <c r="C55" s="153"/>
      <c r="D55" s="362"/>
      <c r="E55" s="362"/>
      <c r="F55" s="362"/>
      <c r="G55" s="362"/>
      <c r="H55" s="362"/>
      <c r="I55" s="362"/>
      <c r="J55" s="111"/>
      <c r="K55" s="153"/>
      <c r="L55" s="153"/>
      <c r="M55" s="371"/>
      <c r="N55" s="370"/>
      <c r="O55" s="153"/>
      <c r="P55" s="153"/>
      <c r="Q55" s="153"/>
      <c r="R55" s="351"/>
      <c r="S55" s="351"/>
      <c r="T55" s="351"/>
      <c r="U55" s="351"/>
      <c r="V55" s="351"/>
      <c r="W55" s="341"/>
      <c r="X55" s="153"/>
      <c r="Y55" s="371"/>
      <c r="Z55" s="370"/>
      <c r="AA55" s="111"/>
      <c r="AB55" s="341"/>
      <c r="AC55" s="351"/>
      <c r="AD55" s="351"/>
      <c r="AE55" s="351"/>
      <c r="AF55" s="351"/>
      <c r="AG55" s="351"/>
      <c r="AH55" s="111"/>
      <c r="AI55" s="111"/>
      <c r="AJ55" s="111"/>
      <c r="AK55" s="371"/>
      <c r="AL55" s="370"/>
      <c r="AM55" s="111"/>
      <c r="AN55" s="111"/>
      <c r="AO55" s="111"/>
      <c r="AP55" s="340"/>
      <c r="AQ55" s="340"/>
      <c r="AR55" s="340"/>
      <c r="AS55" s="340"/>
      <c r="AT55" s="340"/>
      <c r="AU55" s="340"/>
      <c r="AV55" s="338"/>
      <c r="AX55" s="372"/>
      <c r="AY55" s="354"/>
      <c r="AZ55" s="354"/>
      <c r="BA55" s="355"/>
      <c r="BB55" s="181"/>
      <c r="BC55" s="356"/>
      <c r="BD55" s="153"/>
      <c r="BE55" s="153"/>
      <c r="BF55" s="153"/>
      <c r="BG55" s="153"/>
      <c r="BH55" s="153"/>
      <c r="BI55" s="153"/>
      <c r="BJ55" s="153"/>
      <c r="BK55" s="222"/>
    </row>
    <row r="56" spans="1:63" ht="8.25" customHeight="1">
      <c r="A56" s="153"/>
      <c r="B56" s="359"/>
      <c r="C56" s="153"/>
      <c r="D56" s="181"/>
      <c r="E56" s="181"/>
      <c r="F56" s="181"/>
      <c r="G56" s="153"/>
      <c r="H56" s="111"/>
      <c r="I56" s="111"/>
      <c r="J56" s="111"/>
      <c r="K56" s="153"/>
      <c r="L56" s="153"/>
      <c r="M56" s="153"/>
      <c r="N56" s="368"/>
      <c r="O56" s="153"/>
      <c r="P56" s="153"/>
      <c r="Q56" s="111"/>
      <c r="R56" s="111"/>
      <c r="S56" s="111"/>
      <c r="T56" s="111"/>
      <c r="U56" s="153"/>
      <c r="V56" s="153"/>
      <c r="W56" s="153"/>
      <c r="X56" s="153"/>
      <c r="Y56" s="334"/>
      <c r="Z56" s="364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358"/>
      <c r="AM56" s="111"/>
      <c r="AN56" s="111"/>
      <c r="AO56" s="111"/>
      <c r="AP56" s="111"/>
      <c r="AQ56" s="111"/>
      <c r="AR56" s="111"/>
      <c r="AS56" s="111"/>
      <c r="AT56" s="111"/>
      <c r="AU56" s="111"/>
      <c r="AV56" s="338"/>
      <c r="AX56" s="366" t="str">
        <f>K51</f>
        <v>Nair Ahmed</v>
      </c>
      <c r="AY56" s="345"/>
      <c r="AZ56" s="345"/>
      <c r="BA56" s="346"/>
      <c r="BB56" s="181"/>
      <c r="BC56" s="347">
        <f>IF(AY56=AY58,0,IF(AY56&gt;AY58,1,0))+IF(AZ56=AZ58,0,IF(AZ56&gt;AZ58,1,0))+IF(BA56=BA58,0,IF(BA56&gt;BA58,1,0))</f>
        <v>0</v>
      </c>
      <c r="BD56" s="153"/>
      <c r="BE56" s="153"/>
      <c r="BF56" s="153"/>
      <c r="BG56" s="153"/>
      <c r="BH56" s="153"/>
      <c r="BI56" s="153"/>
      <c r="BJ56" s="153"/>
      <c r="BK56" s="222"/>
    </row>
    <row r="57" spans="1:63" ht="8.25" customHeight="1">
      <c r="A57" s="153"/>
      <c r="B57" s="359"/>
      <c r="C57" s="153"/>
      <c r="D57" s="181"/>
      <c r="E57" s="181"/>
      <c r="F57" s="181"/>
      <c r="G57" s="153"/>
      <c r="H57" s="111"/>
      <c r="I57" s="111"/>
      <c r="J57" s="111"/>
      <c r="K57" s="351" t="str">
        <f>IF(AND(J62="?",J64="?"),"en cours",IF(J62+J64=0,"",IF(J62&gt;J64,D64,D62)))</f>
        <v>Limousin Raymond</v>
      </c>
      <c r="L57" s="351"/>
      <c r="M57" s="351"/>
      <c r="N57" s="351"/>
      <c r="O57" s="351"/>
      <c r="P57" s="341">
        <v>0</v>
      </c>
      <c r="Q57" s="153"/>
      <c r="R57" s="153"/>
      <c r="S57" s="111"/>
      <c r="T57" s="153"/>
      <c r="U57" s="153"/>
      <c r="V57" s="153"/>
      <c r="W57" s="153"/>
      <c r="X57" s="153"/>
      <c r="Y57" s="334"/>
      <c r="Z57" s="364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358"/>
      <c r="AM57" s="111"/>
      <c r="AN57" s="111"/>
      <c r="AO57" s="111"/>
      <c r="AP57" s="111"/>
      <c r="AQ57" s="111"/>
      <c r="AR57" s="111"/>
      <c r="AS57" s="111"/>
      <c r="AT57" s="111"/>
      <c r="AU57" s="111"/>
      <c r="AV57" s="338"/>
      <c r="AX57" s="366"/>
      <c r="AY57" s="345"/>
      <c r="AZ57" s="345"/>
      <c r="BA57" s="346"/>
      <c r="BB57" s="181"/>
      <c r="BC57" s="347"/>
      <c r="BD57" s="153"/>
      <c r="BE57" s="153"/>
      <c r="BF57" s="153"/>
      <c r="BG57" s="153"/>
      <c r="BH57" s="153"/>
      <c r="BI57" s="153"/>
      <c r="BJ57" s="153"/>
      <c r="BK57" s="222"/>
    </row>
    <row r="58" spans="1:63" ht="8.25" customHeight="1">
      <c r="A58" s="153"/>
      <c r="B58" s="359"/>
      <c r="C58" s="153"/>
      <c r="D58" s="181"/>
      <c r="E58" s="181"/>
      <c r="F58" s="181"/>
      <c r="G58" s="153"/>
      <c r="H58" s="111"/>
      <c r="I58" s="111"/>
      <c r="J58" s="111"/>
      <c r="K58" s="351"/>
      <c r="L58" s="351"/>
      <c r="M58" s="351"/>
      <c r="N58" s="351"/>
      <c r="O58" s="351"/>
      <c r="P58" s="341"/>
      <c r="Q58" s="153"/>
      <c r="R58" s="153"/>
      <c r="S58" s="153"/>
      <c r="T58" s="153"/>
      <c r="U58" s="153"/>
      <c r="V58" s="153"/>
      <c r="W58" s="153"/>
      <c r="X58" s="153"/>
      <c r="Y58" s="334"/>
      <c r="Z58" s="364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358"/>
      <c r="AM58" s="111"/>
      <c r="AN58" s="111"/>
      <c r="AO58" s="111"/>
      <c r="AP58" s="111"/>
      <c r="AQ58" s="111"/>
      <c r="AR58" s="111"/>
      <c r="AS58" s="111"/>
      <c r="AT58" s="111"/>
      <c r="AU58" s="111"/>
      <c r="AV58" s="338"/>
      <c r="AX58" s="372" t="str">
        <f>K57</f>
        <v>Limousin Raymond</v>
      </c>
      <c r="AY58" s="354"/>
      <c r="AZ58" s="354"/>
      <c r="BA58" s="355"/>
      <c r="BB58" s="181"/>
      <c r="BC58" s="356">
        <f>IF(AY56=AY58,0,IF(AY56&gt;AY58,0,1))+IF(AZ56=AZ58,0,IF(AZ56&gt;AZ58,0,1))+IF(BA56=BA58,0,IF(BA56&gt;BA58,0,1))</f>
        <v>0</v>
      </c>
      <c r="BD58" s="153"/>
      <c r="BE58" s="153"/>
      <c r="BF58" s="153"/>
      <c r="BG58" s="153"/>
      <c r="BH58" s="153"/>
      <c r="BI58" s="153"/>
      <c r="BJ58" s="153"/>
      <c r="BK58" s="222"/>
    </row>
    <row r="59" spans="1:63" ht="8.25" customHeight="1">
      <c r="A59" s="153"/>
      <c r="B59" s="359"/>
      <c r="C59" s="153"/>
      <c r="D59" s="181"/>
      <c r="E59" s="181"/>
      <c r="F59" s="181"/>
      <c r="G59" s="153"/>
      <c r="H59" s="111"/>
      <c r="I59" s="111"/>
      <c r="J59" s="111"/>
      <c r="K59" s="153"/>
      <c r="L59" s="373" t="s">
        <v>268</v>
      </c>
      <c r="M59" s="373"/>
      <c r="N59" s="374" t="s">
        <v>276</v>
      </c>
      <c r="O59" s="375"/>
      <c r="P59" s="153"/>
      <c r="Q59" s="153"/>
      <c r="R59" s="153"/>
      <c r="S59" s="153"/>
      <c r="T59" s="153"/>
      <c r="U59" s="153"/>
      <c r="V59" s="153"/>
      <c r="W59" s="340" t="str">
        <f>IF(AND(W54="?",AB54="?"),"en cours",IF(W54+AB54=0,"",IF(AB54&gt;W54,AC54,R54)))</f>
        <v>Nair Ahmed</v>
      </c>
      <c r="X59" s="340"/>
      <c r="Y59" s="340"/>
      <c r="Z59" s="340"/>
      <c r="AA59" s="340"/>
      <c r="AB59" s="340"/>
      <c r="AC59" s="111"/>
      <c r="AD59" s="111"/>
      <c r="AE59" s="111"/>
      <c r="AF59" s="111"/>
      <c r="AG59" s="111"/>
      <c r="AH59" s="111"/>
      <c r="AI59" s="111"/>
      <c r="AJ59" s="111"/>
      <c r="AK59" s="111"/>
      <c r="AL59" s="358"/>
      <c r="AM59" s="111"/>
      <c r="AN59" s="111"/>
      <c r="AO59" s="111"/>
      <c r="AP59" s="111"/>
      <c r="AQ59" s="111"/>
      <c r="AR59" s="111"/>
      <c r="AS59" s="111"/>
      <c r="AT59" s="111"/>
      <c r="AU59" s="111"/>
      <c r="AV59" s="338"/>
      <c r="AX59" s="372"/>
      <c r="AY59" s="354"/>
      <c r="AZ59" s="354"/>
      <c r="BA59" s="355"/>
      <c r="BB59" s="181"/>
      <c r="BC59" s="356"/>
      <c r="BD59" s="153"/>
      <c r="BE59" s="153"/>
      <c r="BF59" s="153"/>
      <c r="BG59" s="153"/>
      <c r="BH59" s="153"/>
      <c r="BI59" s="153"/>
      <c r="BJ59" s="153"/>
      <c r="BK59" s="222"/>
    </row>
    <row r="60" spans="1:63" ht="8.25" customHeight="1">
      <c r="A60" s="153"/>
      <c r="B60" s="359"/>
      <c r="C60" s="153"/>
      <c r="D60" s="181"/>
      <c r="E60" s="181"/>
      <c r="F60" s="330" t="s">
        <v>134</v>
      </c>
      <c r="G60" s="330"/>
      <c r="H60" s="153"/>
      <c r="I60" s="153"/>
      <c r="J60" s="153"/>
      <c r="K60" s="111"/>
      <c r="L60" s="373"/>
      <c r="M60" s="373"/>
      <c r="N60" s="374"/>
      <c r="O60" s="169"/>
      <c r="P60" s="153"/>
      <c r="Q60" s="153"/>
      <c r="R60" s="153"/>
      <c r="S60" s="153"/>
      <c r="T60" s="153"/>
      <c r="U60" s="153"/>
      <c r="V60" s="153"/>
      <c r="W60" s="340"/>
      <c r="X60" s="340"/>
      <c r="Y60" s="340"/>
      <c r="Z60" s="340"/>
      <c r="AA60" s="340"/>
      <c r="AB60" s="340"/>
      <c r="AC60" s="111"/>
      <c r="AD60" s="111"/>
      <c r="AE60" s="111"/>
      <c r="AF60" s="111"/>
      <c r="AG60" s="111"/>
      <c r="AH60" s="111"/>
      <c r="AI60" s="111"/>
      <c r="AJ60" s="111"/>
      <c r="AK60" s="111"/>
      <c r="AL60" s="358"/>
      <c r="AM60" s="111"/>
      <c r="AN60" s="111"/>
      <c r="AO60" s="111"/>
      <c r="AP60" s="111"/>
      <c r="AQ60" s="111"/>
      <c r="AR60" s="111"/>
      <c r="AS60" s="111"/>
      <c r="AT60" s="111"/>
      <c r="AU60" s="111"/>
      <c r="AV60" s="338"/>
      <c r="AX60" s="376" t="str">
        <f>AC54</f>
        <v>Rhim Eric</v>
      </c>
      <c r="AY60" s="345"/>
      <c r="AZ60" s="345"/>
      <c r="BA60" s="346"/>
      <c r="BB60" s="181"/>
      <c r="BC60" s="347">
        <f>IF(AY60=AY62,0,IF(AY60&gt;AY62,1,0))+IF(AZ60=AZ62,0,IF(AZ60&gt;AZ62,1,0))+IF(BA60=BA62,0,IF(BA60&gt;BA62,1,0))</f>
        <v>0</v>
      </c>
      <c r="BD60" s="153"/>
      <c r="BE60" s="153"/>
      <c r="BF60" s="153"/>
      <c r="BG60" s="153"/>
      <c r="BH60" s="153"/>
      <c r="BI60" s="153"/>
      <c r="BJ60" s="153"/>
      <c r="BK60" s="222"/>
    </row>
    <row r="61" spans="1:63" ht="8.25" customHeight="1">
      <c r="A61" s="153"/>
      <c r="B61" s="359"/>
      <c r="C61" s="153"/>
      <c r="D61" s="181"/>
      <c r="E61" s="181"/>
      <c r="F61" s="330"/>
      <c r="G61" s="330"/>
      <c r="H61" s="153"/>
      <c r="I61" s="153"/>
      <c r="J61" s="153"/>
      <c r="K61" s="111"/>
      <c r="L61" s="153"/>
      <c r="M61" s="153"/>
      <c r="N61" s="357"/>
      <c r="O61" s="169"/>
      <c r="P61" s="153"/>
      <c r="Q61" s="153"/>
      <c r="R61" s="153"/>
      <c r="S61" s="153"/>
      <c r="T61" s="153"/>
      <c r="U61" s="153"/>
      <c r="V61" s="153"/>
      <c r="W61" s="95"/>
      <c r="X61" s="95"/>
      <c r="Y61" s="377" t="s">
        <v>278</v>
      </c>
      <c r="Z61" s="377"/>
      <c r="AA61" s="95"/>
      <c r="AB61" s="95"/>
      <c r="AC61" s="111"/>
      <c r="AD61" s="111"/>
      <c r="AE61" s="111"/>
      <c r="AF61" s="111"/>
      <c r="AG61" s="111"/>
      <c r="AH61" s="111"/>
      <c r="AI61" s="111"/>
      <c r="AJ61" s="111"/>
      <c r="AK61" s="111"/>
      <c r="AL61" s="358"/>
      <c r="AM61" s="111"/>
      <c r="AN61" s="111"/>
      <c r="AO61" s="111"/>
      <c r="AP61" s="111"/>
      <c r="AQ61" s="111"/>
      <c r="AR61" s="111"/>
      <c r="AS61" s="111"/>
      <c r="AT61" s="111"/>
      <c r="AU61" s="111"/>
      <c r="AV61" s="338"/>
      <c r="AX61" s="376"/>
      <c r="AY61" s="345"/>
      <c r="AZ61" s="345"/>
      <c r="BA61" s="346"/>
      <c r="BB61" s="181"/>
      <c r="BC61" s="347"/>
      <c r="BD61" s="153"/>
      <c r="BE61" s="153"/>
      <c r="BF61" s="153"/>
      <c r="BG61" s="153"/>
      <c r="BH61" s="153"/>
      <c r="BI61" s="153"/>
      <c r="BJ61" s="153"/>
      <c r="BK61" s="222"/>
    </row>
    <row r="62" spans="2:63" ht="8.25" customHeight="1">
      <c r="B62" s="333"/>
      <c r="C62" s="339">
        <v>2</v>
      </c>
      <c r="D62" s="340" t="s">
        <v>322</v>
      </c>
      <c r="E62" s="340"/>
      <c r="F62" s="340"/>
      <c r="G62" s="340"/>
      <c r="H62" s="340"/>
      <c r="I62" s="340"/>
      <c r="J62" s="341">
        <v>0</v>
      </c>
      <c r="K62" s="111"/>
      <c r="L62" s="111"/>
      <c r="M62" s="111"/>
      <c r="N62" s="358"/>
      <c r="O62" s="111"/>
      <c r="P62" s="111"/>
      <c r="Q62" s="111"/>
      <c r="R62" s="111"/>
      <c r="S62" s="111"/>
      <c r="T62" s="111"/>
      <c r="U62" s="111"/>
      <c r="V62" s="111"/>
      <c r="W62" s="111"/>
      <c r="X62" s="153"/>
      <c r="Y62" s="377"/>
      <c r="Z62" s="377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378"/>
      <c r="AM62" s="111"/>
      <c r="AN62" s="111"/>
      <c r="AO62" s="111"/>
      <c r="AP62" s="111"/>
      <c r="AQ62" s="111"/>
      <c r="AR62" s="111"/>
      <c r="AS62" s="111"/>
      <c r="AT62" s="111"/>
      <c r="AU62" s="111"/>
      <c r="AV62" s="338"/>
      <c r="AX62" s="379" t="str">
        <f>R54</f>
        <v>Nair Ahmed</v>
      </c>
      <c r="AY62" s="354"/>
      <c r="AZ62" s="354"/>
      <c r="BA62" s="355"/>
      <c r="BB62" s="181"/>
      <c r="BC62" s="356">
        <f>IF(AY60=AY62,0,IF(AY60&gt;AY62,0,1))+IF(AZ60=AZ62,0,IF(AZ60&gt;AZ62,0,1))+IF(BA60=BA62,0,IF(BA60&gt;BA62,0,1))</f>
        <v>0</v>
      </c>
      <c r="BD62" s="153"/>
      <c r="BE62" s="153"/>
      <c r="BF62" s="153"/>
      <c r="BG62" s="153"/>
      <c r="BH62" s="153"/>
      <c r="BI62" s="153"/>
      <c r="BJ62" s="153"/>
      <c r="BK62" s="222"/>
    </row>
    <row r="63" spans="2:63" ht="8.25" customHeight="1">
      <c r="B63" s="333"/>
      <c r="C63" s="339"/>
      <c r="D63" s="340"/>
      <c r="E63" s="340"/>
      <c r="F63" s="340"/>
      <c r="G63" s="340"/>
      <c r="H63" s="340"/>
      <c r="I63" s="340"/>
      <c r="J63" s="341"/>
      <c r="K63" s="204"/>
      <c r="L63" s="204"/>
      <c r="M63" s="204"/>
      <c r="N63" s="378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348"/>
      <c r="Z63" s="349"/>
      <c r="AA63" s="204"/>
      <c r="AB63" s="204"/>
      <c r="AC63" s="204"/>
      <c r="AD63" s="204"/>
      <c r="AE63" s="204"/>
      <c r="AF63" s="204"/>
      <c r="AG63" s="204"/>
      <c r="AH63" s="350"/>
      <c r="AI63" s="351" t="str">
        <f>IF(AND(J62="?",J64="?"),"en cours",IF(J62+J64=0,"",IF(J62&gt;J64,D62,D64)))</f>
        <v>Decker  Philippe</v>
      </c>
      <c r="AJ63" s="351"/>
      <c r="AK63" s="351"/>
      <c r="AL63" s="351"/>
      <c r="AM63" s="351"/>
      <c r="AN63" s="341">
        <v>2</v>
      </c>
      <c r="AO63" s="95"/>
      <c r="AP63" s="95"/>
      <c r="AQ63" s="95"/>
      <c r="AR63" s="95"/>
      <c r="AS63" s="95"/>
      <c r="AT63" s="95"/>
      <c r="AU63" s="95"/>
      <c r="AV63" s="343"/>
      <c r="AX63" s="379"/>
      <c r="AY63" s="354"/>
      <c r="AZ63" s="354"/>
      <c r="BA63" s="355"/>
      <c r="BB63" s="181"/>
      <c r="BC63" s="356"/>
      <c r="BD63" s="153"/>
      <c r="BE63" s="153"/>
      <c r="BF63" s="153"/>
      <c r="BG63" s="153"/>
      <c r="BH63" s="153"/>
      <c r="BI63" s="153"/>
      <c r="BJ63" s="153"/>
      <c r="BK63" s="222"/>
    </row>
    <row r="64" spans="2:63" ht="8.25" customHeight="1">
      <c r="B64" s="333"/>
      <c r="C64" s="339"/>
      <c r="D64" s="340" t="s">
        <v>325</v>
      </c>
      <c r="E64" s="340"/>
      <c r="F64" s="340"/>
      <c r="G64" s="340"/>
      <c r="H64" s="340"/>
      <c r="I64" s="340"/>
      <c r="J64" s="341">
        <v>2</v>
      </c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53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351"/>
      <c r="AJ64" s="351"/>
      <c r="AK64" s="351"/>
      <c r="AL64" s="351"/>
      <c r="AM64" s="351"/>
      <c r="AN64" s="341"/>
      <c r="AO64" s="95"/>
      <c r="AP64" s="95"/>
      <c r="AQ64" s="95"/>
      <c r="AR64" s="95"/>
      <c r="AS64" s="95"/>
      <c r="AT64" s="95"/>
      <c r="AU64" s="95"/>
      <c r="AV64" s="343"/>
      <c r="AW64" s="181"/>
      <c r="AY64" s="309"/>
      <c r="BA64" s="309"/>
      <c r="BB64" s="181"/>
      <c r="BC64" s="181"/>
      <c r="BD64" s="153"/>
      <c r="BE64" s="153"/>
      <c r="BF64" s="153"/>
      <c r="BG64" s="153"/>
      <c r="BH64" s="153"/>
      <c r="BI64" s="153"/>
      <c r="BJ64" s="153"/>
      <c r="BK64" s="222"/>
    </row>
    <row r="65" spans="2:63" ht="8.25" customHeight="1">
      <c r="B65" s="333"/>
      <c r="C65" s="339"/>
      <c r="D65" s="340"/>
      <c r="E65" s="340"/>
      <c r="F65" s="340"/>
      <c r="G65" s="340"/>
      <c r="H65" s="340"/>
      <c r="I65" s="340"/>
      <c r="J65" s="341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221"/>
      <c r="AB65" s="111"/>
      <c r="AC65" s="111"/>
      <c r="AD65" s="111"/>
      <c r="AE65" s="111"/>
      <c r="AF65" s="111"/>
      <c r="AG65" s="111"/>
      <c r="AH65" s="111"/>
      <c r="AI65" s="380" t="s">
        <v>260</v>
      </c>
      <c r="AJ65" s="380"/>
      <c r="AK65" s="380"/>
      <c r="AL65" s="377" t="s">
        <v>261</v>
      </c>
      <c r="AM65" s="111"/>
      <c r="AN65" s="111"/>
      <c r="AO65" s="111"/>
      <c r="AP65" s="111"/>
      <c r="AQ65" s="111"/>
      <c r="AR65" s="111"/>
      <c r="AS65" s="111"/>
      <c r="AT65" s="111"/>
      <c r="AU65" s="111"/>
      <c r="AV65" s="338"/>
      <c r="AW65" s="181"/>
      <c r="AY65" s="309"/>
      <c r="BA65" s="309"/>
      <c r="BB65" s="181"/>
      <c r="BC65" s="181"/>
      <c r="BD65" s="153"/>
      <c r="BE65" s="153"/>
      <c r="BF65" s="153"/>
      <c r="BG65" s="153"/>
      <c r="BH65" s="153"/>
      <c r="BI65" s="153"/>
      <c r="BJ65" s="153"/>
      <c r="BK65" s="222"/>
    </row>
    <row r="66" spans="2:63" ht="8.25" customHeight="1">
      <c r="B66" s="333"/>
      <c r="C66" s="111"/>
      <c r="D66" s="111"/>
      <c r="E66" s="111"/>
      <c r="F66" s="111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221"/>
      <c r="AB66" s="111"/>
      <c r="AC66" s="111"/>
      <c r="AD66" s="111"/>
      <c r="AE66" s="111"/>
      <c r="AF66" s="111"/>
      <c r="AG66" s="111"/>
      <c r="AH66" s="111"/>
      <c r="AI66" s="380"/>
      <c r="AJ66" s="380"/>
      <c r="AK66" s="380"/>
      <c r="AL66" s="377"/>
      <c r="AM66" s="111"/>
      <c r="AN66" s="111"/>
      <c r="AO66" s="111"/>
      <c r="AP66" s="111"/>
      <c r="AQ66" s="111"/>
      <c r="AR66" s="111"/>
      <c r="AS66" s="111"/>
      <c r="AT66" s="111"/>
      <c r="AU66" s="111"/>
      <c r="AV66" s="338"/>
      <c r="AW66" s="181"/>
      <c r="AY66" s="309"/>
      <c r="BA66" s="309"/>
      <c r="BB66" s="181"/>
      <c r="BC66" s="181"/>
      <c r="BD66" s="153"/>
      <c r="BE66" s="153"/>
      <c r="BF66" s="153"/>
      <c r="BG66" s="153"/>
      <c r="BH66" s="153"/>
      <c r="BI66" s="153"/>
      <c r="BJ66" s="153"/>
      <c r="BK66" s="222"/>
    </row>
    <row r="67" spans="2:63" ht="8.25" customHeight="1">
      <c r="B67" s="381"/>
      <c r="C67" s="170"/>
      <c r="D67" s="170"/>
      <c r="E67" s="170"/>
      <c r="F67" s="170"/>
      <c r="G67" s="382"/>
      <c r="H67" s="382"/>
      <c r="I67" s="382"/>
      <c r="J67" s="382"/>
      <c r="K67" s="382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  <c r="W67" s="382"/>
      <c r="X67" s="382"/>
      <c r="Y67" s="382"/>
      <c r="Z67" s="382"/>
      <c r="AA67" s="383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25"/>
      <c r="AW67" s="181"/>
      <c r="AY67" s="309"/>
      <c r="BA67" s="309"/>
      <c r="BB67" s="181"/>
      <c r="BC67" s="181"/>
      <c r="BD67" s="153"/>
      <c r="BE67" s="153"/>
      <c r="BF67" s="153"/>
      <c r="BG67" s="153"/>
      <c r="BH67" s="153"/>
      <c r="BI67" s="153"/>
      <c r="BJ67" s="153"/>
      <c r="BK67" s="222"/>
    </row>
    <row r="68" spans="7:63" ht="8.25" customHeight="1"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221"/>
      <c r="AW68" s="181"/>
      <c r="AY68" s="309"/>
      <c r="BA68" s="309"/>
      <c r="BB68" s="181"/>
      <c r="BC68" s="181"/>
      <c r="BD68" s="153"/>
      <c r="BE68" s="153"/>
      <c r="BF68" s="153"/>
      <c r="BG68" s="153"/>
      <c r="BH68" s="153"/>
      <c r="BI68" s="153"/>
      <c r="BJ68" s="153"/>
      <c r="BK68" s="222"/>
    </row>
    <row r="69" spans="7:63" ht="8.25" customHeight="1"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221"/>
      <c r="AW69" s="181"/>
      <c r="AY69" s="309"/>
      <c r="BA69" s="309"/>
      <c r="BB69" s="181"/>
      <c r="BC69" s="181"/>
      <c r="BD69" s="153"/>
      <c r="BE69" s="153"/>
      <c r="BF69" s="153"/>
      <c r="BG69" s="153"/>
      <c r="BH69" s="153"/>
      <c r="BI69" s="153"/>
      <c r="BJ69" s="153"/>
      <c r="BK69" s="222"/>
    </row>
    <row r="70" ht="7.5" customHeight="1"/>
    <row r="71" spans="10:17" ht="12.75">
      <c r="J71" s="121" t="s">
        <v>286</v>
      </c>
      <c r="K71" s="121"/>
      <c r="L71" s="121"/>
      <c r="M71" s="121"/>
      <c r="N71" s="121"/>
      <c r="O71" s="121"/>
      <c r="P71" s="121"/>
      <c r="Q71" s="121"/>
    </row>
    <row r="72" spans="10:16" ht="13.5" customHeight="1">
      <c r="J72" s="384" t="s">
        <v>287</v>
      </c>
      <c r="K72" s="384"/>
      <c r="L72" s="384"/>
      <c r="M72" s="384"/>
      <c r="N72" s="384"/>
      <c r="O72" s="384"/>
      <c r="P72" s="384"/>
    </row>
    <row r="73" spans="10:22" ht="12.75" customHeight="1">
      <c r="J73" s="192" t="s">
        <v>326</v>
      </c>
      <c r="K73" s="192"/>
      <c r="L73" s="192"/>
      <c r="M73" s="192"/>
      <c r="N73" s="192"/>
      <c r="O73" s="192"/>
      <c r="P73" s="192"/>
      <c r="Q73" s="192"/>
      <c r="S73" s="113"/>
      <c r="U73" s="113"/>
      <c r="V73" s="113"/>
    </row>
    <row r="74" spans="11:13" ht="12.75">
      <c r="K74" s="228"/>
      <c r="L74" s="319"/>
      <c r="M74" s="228"/>
    </row>
    <row r="75" spans="11:13" ht="15" customHeight="1">
      <c r="K75" s="228"/>
      <c r="L75" s="319"/>
      <c r="M75" s="198" t="s">
        <v>288</v>
      </c>
    </row>
    <row r="76" spans="11:16" s="6" customFormat="1" ht="8.25" customHeight="1">
      <c r="K76" s="199" t="str">
        <f>IF(W14="?","",IF(OR(W14="",W14="en cours"),"",W14))</f>
        <v>Weyland Alain</v>
      </c>
      <c r="L76" s="199"/>
      <c r="M76" s="199"/>
      <c r="N76" s="199"/>
      <c r="O76" s="199"/>
      <c r="P76" s="187">
        <v>1</v>
      </c>
    </row>
    <row r="77" spans="11:16" s="6" customFormat="1" ht="8.25" customHeight="1">
      <c r="K77" s="199"/>
      <c r="L77" s="199"/>
      <c r="M77" s="199"/>
      <c r="N77" s="199"/>
      <c r="O77" s="199"/>
      <c r="P77" s="187"/>
    </row>
    <row r="78" spans="3:20" s="6" customFormat="1" ht="15" customHeight="1">
      <c r="C78" s="385"/>
      <c r="D78" s="386"/>
      <c r="E78" s="386"/>
      <c r="F78" s="386"/>
      <c r="G78" s="386"/>
      <c r="H78" s="387"/>
      <c r="I78" s="194"/>
      <c r="J78" s="194"/>
      <c r="N78" s="111"/>
      <c r="O78" s="111"/>
      <c r="Q78" s="197"/>
      <c r="R78" s="197"/>
      <c r="S78" s="197"/>
      <c r="T78" s="197"/>
    </row>
    <row r="79" spans="3:26" s="6" customFormat="1" ht="7.5" customHeight="1">
      <c r="C79" s="388"/>
      <c r="D79" s="362" t="str">
        <f>IF(SUM(P76:P83)=0,"",IF(P76&gt;P82,K82,K76))</f>
        <v>Limousin Raymond</v>
      </c>
      <c r="E79" s="362"/>
      <c r="F79" s="362"/>
      <c r="G79" s="362"/>
      <c r="H79" s="362"/>
      <c r="I79" s="194"/>
      <c r="J79" s="194"/>
      <c r="K79" s="113"/>
      <c r="L79" s="113"/>
      <c r="N79" s="63"/>
      <c r="O79" s="111"/>
      <c r="Q79" s="197"/>
      <c r="R79" s="197"/>
      <c r="S79" s="197"/>
      <c r="T79" s="197"/>
      <c r="U79" s="186" t="str">
        <f>IF(SUM(P76:P83)=0,"",IF(P76&gt;P82,K76,K82))</f>
        <v>Weyland Alain</v>
      </c>
      <c r="V79" s="186"/>
      <c r="W79" s="186"/>
      <c r="X79" s="186"/>
      <c r="Y79" s="186"/>
      <c r="Z79" s="187">
        <v>0</v>
      </c>
    </row>
    <row r="80" spans="3:26" s="6" customFormat="1" ht="7.5" customHeight="1">
      <c r="C80" s="388"/>
      <c r="D80" s="362"/>
      <c r="E80" s="362"/>
      <c r="F80" s="362"/>
      <c r="G80" s="362"/>
      <c r="H80" s="362"/>
      <c r="I80" s="197"/>
      <c r="J80" s="197"/>
      <c r="K80" s="113"/>
      <c r="L80" s="113"/>
      <c r="M80" s="113"/>
      <c r="N80" s="63"/>
      <c r="O80" s="111"/>
      <c r="Q80" s="194"/>
      <c r="R80" s="194"/>
      <c r="S80" s="194"/>
      <c r="T80" s="194"/>
      <c r="U80" s="186"/>
      <c r="V80" s="186"/>
      <c r="W80" s="186"/>
      <c r="X80" s="186"/>
      <c r="Y80" s="186"/>
      <c r="Z80" s="187"/>
    </row>
    <row r="81" spans="3:29" s="6" customFormat="1" ht="12.75">
      <c r="C81" s="388"/>
      <c r="D81" s="389"/>
      <c r="E81" s="389"/>
      <c r="F81" s="389"/>
      <c r="G81" s="389"/>
      <c r="H81" s="390"/>
      <c r="I81" s="197"/>
      <c r="J81" s="197"/>
      <c r="M81" s="198" t="s">
        <v>289</v>
      </c>
      <c r="N81" s="111"/>
      <c r="O81" s="111"/>
      <c r="Q81" s="194"/>
      <c r="R81" s="194"/>
      <c r="S81" s="194"/>
      <c r="T81" s="194"/>
      <c r="X81" s="194"/>
      <c r="Y81" s="194"/>
      <c r="Z81" s="194"/>
      <c r="AA81" s="197"/>
      <c r="AB81" s="197"/>
      <c r="AC81" s="197"/>
    </row>
    <row r="82" spans="3:29" s="6" customFormat="1" ht="8.25" customHeight="1">
      <c r="C82" s="391"/>
      <c r="D82" s="391"/>
      <c r="E82" s="391"/>
      <c r="F82" s="391"/>
      <c r="G82" s="391"/>
      <c r="H82" s="391"/>
      <c r="K82" s="199" t="str">
        <f>IF(D54="?","",IF(OR(D54="",D54="en cours"),"",D54))</f>
        <v>Limousin Raymond</v>
      </c>
      <c r="L82" s="199"/>
      <c r="M82" s="199"/>
      <c r="N82" s="199"/>
      <c r="O82" s="199"/>
      <c r="P82" s="187">
        <v>0</v>
      </c>
      <c r="X82" s="194"/>
      <c r="Y82" s="194"/>
      <c r="Z82" s="194"/>
      <c r="AA82" s="197"/>
      <c r="AB82" s="197"/>
      <c r="AC82" s="197"/>
    </row>
    <row r="83" spans="3:34" s="6" customFormat="1" ht="8.25" customHeight="1">
      <c r="C83" s="391"/>
      <c r="D83" s="391"/>
      <c r="E83" s="391"/>
      <c r="F83" s="391"/>
      <c r="G83" s="391"/>
      <c r="H83" s="391"/>
      <c r="K83" s="199"/>
      <c r="L83" s="199"/>
      <c r="M83" s="199"/>
      <c r="N83" s="199"/>
      <c r="O83" s="199"/>
      <c r="P83" s="187"/>
      <c r="X83" s="194"/>
      <c r="Y83" s="194"/>
      <c r="Z83" s="194"/>
      <c r="AA83" s="197"/>
      <c r="AB83" s="197"/>
      <c r="AC83" s="197"/>
      <c r="AD83" s="198"/>
      <c r="AE83" s="198"/>
      <c r="AF83" s="198"/>
      <c r="AG83" s="198"/>
      <c r="AH83" s="198"/>
    </row>
    <row r="84" spans="3:34" s="6" customFormat="1" ht="13.5" customHeight="1">
      <c r="C84" s="391"/>
      <c r="D84" s="391"/>
      <c r="E84" s="391"/>
      <c r="F84" s="391"/>
      <c r="G84" s="391"/>
      <c r="H84" s="391"/>
      <c r="R84" s="392"/>
      <c r="S84" s="392"/>
      <c r="T84" s="392"/>
      <c r="U84" s="392"/>
      <c r="V84" s="392"/>
      <c r="W84" s="392"/>
      <c r="X84" s="194"/>
      <c r="Y84" s="194"/>
      <c r="Z84" s="194"/>
      <c r="AA84" s="197"/>
      <c r="AB84" s="197"/>
      <c r="AC84" s="197"/>
      <c r="AD84" s="393" t="s">
        <v>290</v>
      </c>
      <c r="AE84" s="393"/>
      <c r="AF84" s="393"/>
      <c r="AG84" s="393"/>
      <c r="AH84" s="393"/>
    </row>
    <row r="85" spans="3:34" s="6" customFormat="1" ht="7.5" customHeight="1">
      <c r="C85" s="391"/>
      <c r="D85" s="391"/>
      <c r="E85" s="391"/>
      <c r="F85" s="391"/>
      <c r="G85" s="391"/>
      <c r="H85" s="391"/>
      <c r="S85" s="362" t="str">
        <f>IF(AND(Z79="?",Z91="?"),"",IF((Z79+Z91)=0,"",IF(Z79&gt;Z91,U91,U79)))</f>
        <v>Weyland Alain</v>
      </c>
      <c r="T85" s="362"/>
      <c r="U85" s="362"/>
      <c r="V85" s="362"/>
      <c r="W85" s="362"/>
      <c r="AD85" s="351" t="str">
        <f>IF(AND(Z79="?",Z91="?"),"",IF((Z79+Z91)=0,"",IF(Z79&gt;Z91,U79,U91)))</f>
        <v>Rhim Eric</v>
      </c>
      <c r="AE85" s="351"/>
      <c r="AF85" s="351"/>
      <c r="AG85" s="351"/>
      <c r="AH85" s="351"/>
    </row>
    <row r="86" spans="3:34" s="6" customFormat="1" ht="7.5" customHeight="1">
      <c r="C86" s="391"/>
      <c r="D86" s="391"/>
      <c r="E86" s="391"/>
      <c r="F86" s="391"/>
      <c r="G86" s="391"/>
      <c r="H86" s="391"/>
      <c r="K86" s="393"/>
      <c r="L86" s="393"/>
      <c r="S86" s="362"/>
      <c r="T86" s="362"/>
      <c r="U86" s="362"/>
      <c r="V86" s="362"/>
      <c r="W86" s="362"/>
      <c r="AD86" s="351"/>
      <c r="AE86" s="351"/>
      <c r="AF86" s="351"/>
      <c r="AG86" s="351"/>
      <c r="AH86" s="351"/>
    </row>
    <row r="87" spans="3:29" s="6" customFormat="1" ht="12.75" customHeight="1">
      <c r="C87" s="391"/>
      <c r="D87" s="391"/>
      <c r="E87" s="391"/>
      <c r="F87" s="391"/>
      <c r="G87" s="391"/>
      <c r="H87" s="391"/>
      <c r="M87" s="198" t="s">
        <v>291</v>
      </c>
      <c r="X87" s="197"/>
      <c r="Y87" s="197"/>
      <c r="Z87" s="197"/>
      <c r="AA87" s="194"/>
      <c r="AB87" s="194"/>
      <c r="AC87" s="194"/>
    </row>
    <row r="88" spans="3:29" s="6" customFormat="1" ht="7.5" customHeight="1">
      <c r="C88" s="388"/>
      <c r="D88" s="389"/>
      <c r="E88" s="389"/>
      <c r="F88" s="389"/>
      <c r="G88" s="389"/>
      <c r="H88" s="390"/>
      <c r="K88" s="199" t="str">
        <f>IF(D19="?","",IF(OR(D19="",D19="en cours"),"",D19))</f>
        <v>Bousser Thomas</v>
      </c>
      <c r="L88" s="199"/>
      <c r="M88" s="199"/>
      <c r="N88" s="199"/>
      <c r="O88" s="199"/>
      <c r="P88" s="187">
        <v>0</v>
      </c>
      <c r="X88" s="197"/>
      <c r="Y88" s="197"/>
      <c r="Z88" s="197"/>
      <c r="AA88" s="194"/>
      <c r="AB88" s="194"/>
      <c r="AC88" s="194"/>
    </row>
    <row r="89" spans="3:29" s="6" customFormat="1" ht="7.5" customHeight="1">
      <c r="C89" s="388"/>
      <c r="D89" s="389"/>
      <c r="E89" s="389"/>
      <c r="F89" s="389"/>
      <c r="G89" s="389"/>
      <c r="H89" s="390"/>
      <c r="K89" s="199"/>
      <c r="L89" s="199"/>
      <c r="M89" s="199"/>
      <c r="N89" s="199"/>
      <c r="O89" s="199"/>
      <c r="P89" s="187"/>
      <c r="X89" s="197"/>
      <c r="Y89" s="197"/>
      <c r="Z89" s="197"/>
      <c r="AA89" s="194"/>
      <c r="AB89" s="194"/>
      <c r="AC89" s="194"/>
    </row>
    <row r="90" spans="3:29" s="6" customFormat="1" ht="12.75">
      <c r="C90" s="388"/>
      <c r="D90" s="394"/>
      <c r="E90" s="394"/>
      <c r="F90" s="394"/>
      <c r="G90" s="394"/>
      <c r="H90" s="395"/>
      <c r="I90" s="194"/>
      <c r="J90" s="194"/>
      <c r="Q90" s="197"/>
      <c r="R90" s="197"/>
      <c r="S90" s="197"/>
      <c r="T90" s="197"/>
      <c r="X90" s="197"/>
      <c r="Y90" s="197"/>
      <c r="Z90" s="197"/>
      <c r="AA90" s="194"/>
      <c r="AB90" s="194"/>
      <c r="AC90" s="194"/>
    </row>
    <row r="91" spans="3:26" s="6" customFormat="1" ht="7.5" customHeight="1">
      <c r="C91" s="388"/>
      <c r="D91" s="362" t="str">
        <f>IF(SUM(P88:P95)=0,"",IF(P88&gt;P94,K94,K88))</f>
        <v>Bousser Thomas</v>
      </c>
      <c r="E91" s="362"/>
      <c r="F91" s="362"/>
      <c r="G91" s="362"/>
      <c r="H91" s="362"/>
      <c r="I91" s="194"/>
      <c r="J91" s="194"/>
      <c r="Q91" s="197"/>
      <c r="R91" s="197"/>
      <c r="S91" s="197"/>
      <c r="T91" s="197"/>
      <c r="U91" s="186" t="str">
        <f>IF(SUM(P88:P95)=0,"",IF(P88&gt;P94,K88,K94))</f>
        <v>Rhim Eric</v>
      </c>
      <c r="V91" s="186"/>
      <c r="W91" s="186"/>
      <c r="X91" s="186"/>
      <c r="Y91" s="186"/>
      <c r="Z91" s="187">
        <v>1</v>
      </c>
    </row>
    <row r="92" spans="3:26" s="6" customFormat="1" ht="7.5" customHeight="1">
      <c r="C92" s="388"/>
      <c r="D92" s="362"/>
      <c r="E92" s="362"/>
      <c r="F92" s="362"/>
      <c r="G92" s="362"/>
      <c r="H92" s="362"/>
      <c r="I92" s="197"/>
      <c r="J92" s="197"/>
      <c r="Q92" s="194"/>
      <c r="R92" s="194"/>
      <c r="S92" s="194"/>
      <c r="T92" s="194"/>
      <c r="U92" s="186"/>
      <c r="V92" s="186"/>
      <c r="W92" s="186"/>
      <c r="X92" s="186"/>
      <c r="Y92" s="186"/>
      <c r="Z92" s="187"/>
    </row>
    <row r="93" spans="3:20" s="6" customFormat="1" ht="12.75">
      <c r="C93" s="396"/>
      <c r="D93" s="397"/>
      <c r="E93" s="397"/>
      <c r="F93" s="397"/>
      <c r="G93" s="397"/>
      <c r="H93" s="398"/>
      <c r="I93" s="197"/>
      <c r="J93" s="197"/>
      <c r="M93" s="198" t="s">
        <v>292</v>
      </c>
      <c r="Q93" s="194"/>
      <c r="R93" s="194"/>
      <c r="S93" s="194"/>
      <c r="T93" s="194"/>
    </row>
    <row r="94" spans="11:16" s="6" customFormat="1" ht="7.5" customHeight="1">
      <c r="K94" s="199" t="str">
        <f>IF(R54="?","",IF(OR(R54="",R54="en cours"),"",W49))</f>
        <v>Rhim Eric</v>
      </c>
      <c r="L94" s="199"/>
      <c r="M94" s="199"/>
      <c r="N94" s="199"/>
      <c r="O94" s="199"/>
      <c r="P94" s="187">
        <v>1</v>
      </c>
    </row>
    <row r="95" spans="11:16" s="6" customFormat="1" ht="7.5" customHeight="1">
      <c r="K95" s="199"/>
      <c r="L95" s="199"/>
      <c r="M95" s="199"/>
      <c r="N95" s="199"/>
      <c r="O95" s="199"/>
      <c r="P95" s="187"/>
    </row>
    <row r="100" spans="3:33" ht="12.75">
      <c r="C100" s="399" t="s">
        <v>152</v>
      </c>
      <c r="D100" s="399"/>
      <c r="E100" s="399"/>
      <c r="F100" s="399"/>
      <c r="G100" s="399"/>
      <c r="H100" s="400">
        <v>28</v>
      </c>
      <c r="I100" s="400"/>
      <c r="Z100" s="121" t="s">
        <v>293</v>
      </c>
      <c r="AA100" s="121"/>
      <c r="AB100" s="121"/>
      <c r="AC100" s="121"/>
      <c r="AD100" s="121"/>
      <c r="AE100" s="121"/>
      <c r="AF100" s="121"/>
      <c r="AG100" s="121"/>
    </row>
    <row r="101" spans="3:33" ht="12.75">
      <c r="C101" s="399"/>
      <c r="D101" s="399"/>
      <c r="E101" s="399"/>
      <c r="F101" s="399"/>
      <c r="G101" s="399"/>
      <c r="H101" s="400"/>
      <c r="I101" s="400"/>
      <c r="Z101" s="384" t="s">
        <v>294</v>
      </c>
      <c r="AA101" s="384"/>
      <c r="AB101" s="384"/>
      <c r="AC101" s="384"/>
      <c r="AD101" s="384"/>
      <c r="AE101" s="384"/>
      <c r="AF101" s="384"/>
      <c r="AG101" s="384"/>
    </row>
    <row r="102" spans="3:33" ht="12.75">
      <c r="C102" s="399"/>
      <c r="D102" s="399"/>
      <c r="E102" s="399"/>
      <c r="F102" s="399"/>
      <c r="G102" s="399"/>
      <c r="H102" s="400"/>
      <c r="I102" s="400"/>
      <c r="Z102" s="192" t="s">
        <v>170</v>
      </c>
      <c r="AA102" s="192"/>
      <c r="AB102" s="192"/>
      <c r="AC102" s="192"/>
      <c r="AD102" s="192"/>
      <c r="AE102" s="192"/>
      <c r="AF102" s="192"/>
      <c r="AG102" s="192"/>
    </row>
    <row r="103" spans="3:9" ht="12.75">
      <c r="C103" s="401" t="s">
        <v>327</v>
      </c>
      <c r="D103" s="401"/>
      <c r="E103" s="401"/>
      <c r="F103" s="401"/>
      <c r="G103" s="401"/>
      <c r="H103" s="401"/>
      <c r="I103" s="401"/>
    </row>
    <row r="104" spans="3:44" ht="12.75">
      <c r="C104" s="401"/>
      <c r="D104" s="401"/>
      <c r="E104" s="401"/>
      <c r="F104" s="401"/>
      <c r="G104" s="401"/>
      <c r="H104" s="401"/>
      <c r="I104" s="401"/>
      <c r="AC104" s="198" t="s">
        <v>295</v>
      </c>
      <c r="AK104" s="95" t="s">
        <v>204</v>
      </c>
      <c r="AL104" s="95"/>
      <c r="AM104" s="95"/>
      <c r="AN104" s="95"/>
      <c r="AO104" s="95"/>
      <c r="AP104" s="95"/>
      <c r="AQ104" s="95"/>
      <c r="AR104" s="95"/>
    </row>
    <row r="105" spans="27:38" ht="8.25" customHeight="1">
      <c r="AA105" s="189" t="str">
        <f>IF(AP19="?","",IF(OR(AP19="",AP19="en cours"),"",AP19))</f>
        <v>Martin JM</v>
      </c>
      <c r="AB105" s="189"/>
      <c r="AC105" s="189"/>
      <c r="AD105" s="189"/>
      <c r="AE105" s="189"/>
      <c r="AF105" s="187">
        <v>0</v>
      </c>
      <c r="AL105" s="110"/>
    </row>
    <row r="106" spans="27:38" ht="8.25" customHeight="1">
      <c r="AA106" s="189"/>
      <c r="AB106" s="189"/>
      <c r="AC106" s="189"/>
      <c r="AD106" s="189"/>
      <c r="AE106" s="189"/>
      <c r="AF106" s="187"/>
      <c r="AL106" s="110"/>
    </row>
    <row r="107" spans="26:33" ht="12.75">
      <c r="Z107" s="194"/>
      <c r="AG107" s="402"/>
    </row>
    <row r="108" spans="21:39" ht="8.25" customHeight="1">
      <c r="U108" s="199" t="str">
        <f>IF(AA105=AH108,AA111,AA105)</f>
        <v>Martin JM</v>
      </c>
      <c r="V108" s="199"/>
      <c r="W108" s="199"/>
      <c r="X108" s="199"/>
      <c r="Y108" s="199"/>
      <c r="Z108" s="194"/>
      <c r="AF108" s="113"/>
      <c r="AG108" s="402"/>
      <c r="AH108" s="186" t="str">
        <f>IF(SUM(AF105:AF112)=0,"",IF(AF105&gt;AF111,AA105,AA111))</f>
        <v>Nair Ahmed</v>
      </c>
      <c r="AI108" s="186"/>
      <c r="AJ108" s="186"/>
      <c r="AK108" s="186"/>
      <c r="AL108" s="186"/>
      <c r="AM108" s="187">
        <v>1</v>
      </c>
    </row>
    <row r="109" spans="21:39" ht="8.25" customHeight="1">
      <c r="U109" s="199"/>
      <c r="V109" s="199"/>
      <c r="W109" s="199"/>
      <c r="X109" s="199"/>
      <c r="Y109" s="199"/>
      <c r="Z109" s="197"/>
      <c r="AE109" s="113"/>
      <c r="AF109" s="113"/>
      <c r="AG109" s="185"/>
      <c r="AH109" s="186"/>
      <c r="AI109" s="186"/>
      <c r="AJ109" s="186"/>
      <c r="AK109" s="186"/>
      <c r="AL109" s="186"/>
      <c r="AM109" s="187"/>
    </row>
    <row r="110" spans="26:42" ht="12.75" customHeight="1">
      <c r="Z110" s="197"/>
      <c r="AC110" s="198" t="s">
        <v>296</v>
      </c>
      <c r="AG110" s="185"/>
      <c r="AN110" s="197"/>
      <c r="AO110" s="197"/>
      <c r="AP110" s="197"/>
    </row>
    <row r="111" spans="27:42" ht="8.25" customHeight="1">
      <c r="AA111" s="189" t="str">
        <f>IF(W59="?","",IF(OR(W59="",W59="en cours"),"",W59))</f>
        <v>Nair Ahmed</v>
      </c>
      <c r="AB111" s="189"/>
      <c r="AC111" s="189"/>
      <c r="AD111" s="189"/>
      <c r="AE111" s="189"/>
      <c r="AF111" s="187">
        <v>2</v>
      </c>
      <c r="AN111" s="197"/>
      <c r="AO111" s="197"/>
      <c r="AP111" s="197"/>
    </row>
    <row r="112" spans="27:42" ht="8.25" customHeight="1">
      <c r="AA112" s="189"/>
      <c r="AB112" s="189"/>
      <c r="AC112" s="189"/>
      <c r="AD112" s="189"/>
      <c r="AE112" s="189"/>
      <c r="AF112" s="187"/>
      <c r="AG112" s="110"/>
      <c r="AN112" s="197"/>
      <c r="AO112" s="197"/>
      <c r="AP112" s="197"/>
    </row>
    <row r="113" spans="40:47" ht="12.75">
      <c r="AN113" s="197"/>
      <c r="AO113" s="197"/>
      <c r="AP113" s="197"/>
      <c r="AR113" s="403" t="s">
        <v>260</v>
      </c>
      <c r="AS113" s="403"/>
      <c r="AT113" s="403"/>
      <c r="AU113" s="404"/>
    </row>
    <row r="114" spans="34:47" ht="8.25" customHeight="1">
      <c r="AH114" s="192" t="s">
        <v>328</v>
      </c>
      <c r="AI114" s="192"/>
      <c r="AJ114" s="192"/>
      <c r="AK114" s="192"/>
      <c r="AL114" s="192"/>
      <c r="AM114" s="192"/>
      <c r="AN114" s="197"/>
      <c r="AO114" s="197"/>
      <c r="AP114" s="197"/>
      <c r="AQ114" s="362" t="str">
        <f>IF(SUM(AM108:AM121)=0,"",IF(AM108&gt;AM120,AH108,AH120))</f>
        <v>Decker  Philippe</v>
      </c>
      <c r="AR114" s="362"/>
      <c r="AS114" s="362"/>
      <c r="AT114" s="362"/>
      <c r="AU114" s="362"/>
    </row>
    <row r="115" spans="34:47" ht="8.25" customHeight="1">
      <c r="AH115" s="192"/>
      <c r="AI115" s="192"/>
      <c r="AJ115" s="192"/>
      <c r="AK115" s="192"/>
      <c r="AL115" s="192"/>
      <c r="AM115" s="192"/>
      <c r="AN115" s="194"/>
      <c r="AO115" s="194"/>
      <c r="AP115" s="194"/>
      <c r="AQ115" s="362"/>
      <c r="AR115" s="362"/>
      <c r="AS115" s="362"/>
      <c r="AT115" s="362"/>
      <c r="AU115" s="362"/>
    </row>
    <row r="116" spans="29:42" ht="12.75">
      <c r="AC116" s="198" t="s">
        <v>298</v>
      </c>
      <c r="AN116" s="194"/>
      <c r="AO116" s="194"/>
      <c r="AP116" s="194"/>
    </row>
    <row r="117" spans="27:47" ht="8.25" customHeight="1">
      <c r="AA117" s="189" t="str">
        <f>IF(W24="?","",IF(OR(W24="",W24="en cours"),"",W24))</f>
        <v>Helfenstein Julian</v>
      </c>
      <c r="AB117" s="189"/>
      <c r="AC117" s="189"/>
      <c r="AD117" s="189"/>
      <c r="AE117" s="189"/>
      <c r="AF117" s="187">
        <v>1</v>
      </c>
      <c r="AN117" s="194"/>
      <c r="AO117" s="194"/>
      <c r="AP117" s="194"/>
      <c r="AR117" s="403" t="s">
        <v>299</v>
      </c>
      <c r="AS117" s="403"/>
      <c r="AT117" s="403"/>
      <c r="AU117" s="405"/>
    </row>
    <row r="118" spans="27:47" ht="8.25" customHeight="1">
      <c r="AA118" s="189"/>
      <c r="AB118" s="189"/>
      <c r="AC118" s="189"/>
      <c r="AD118" s="189"/>
      <c r="AE118" s="189"/>
      <c r="AF118" s="187"/>
      <c r="AN118" s="194"/>
      <c r="AO118" s="194"/>
      <c r="AP118" s="194"/>
      <c r="AR118" s="403"/>
      <c r="AS118" s="403"/>
      <c r="AT118" s="403"/>
      <c r="AU118" s="405"/>
    </row>
    <row r="119" spans="26:47" ht="12.75">
      <c r="Z119" s="194"/>
      <c r="AG119" s="402"/>
      <c r="AN119" s="194"/>
      <c r="AO119" s="194"/>
      <c r="AP119" s="194"/>
      <c r="AQ119" s="351" t="str">
        <f>IF(SUM(AM108:AM121)=0,"",IF(AM108&lt;AM120,AH108,AH120))</f>
        <v>Nair Ahmed</v>
      </c>
      <c r="AR119" s="351"/>
      <c r="AS119" s="351"/>
      <c r="AT119" s="351"/>
      <c r="AU119" s="351"/>
    </row>
    <row r="120" spans="21:42" ht="8.25" customHeight="1">
      <c r="U120" s="199" t="str">
        <f>IF(AA117=AH120,AA123,AA117)</f>
        <v>Helfenstein Julian</v>
      </c>
      <c r="V120" s="199"/>
      <c r="W120" s="199"/>
      <c r="X120" s="199"/>
      <c r="Y120" s="199"/>
      <c r="Z120" s="194"/>
      <c r="AC120" s="113"/>
      <c r="AF120" s="113"/>
      <c r="AG120" s="402"/>
      <c r="AH120" s="186" t="str">
        <f>IF(SUM(AF117:AF124)=0,"",IF(AF117&gt;AF123,AA117,AA123))</f>
        <v>Decker  Philippe</v>
      </c>
      <c r="AI120" s="186"/>
      <c r="AJ120" s="186"/>
      <c r="AK120" s="186"/>
      <c r="AL120" s="186"/>
      <c r="AM120" s="187">
        <v>2</v>
      </c>
      <c r="AN120" s="194"/>
      <c r="AO120" s="194"/>
      <c r="AP120" s="194"/>
    </row>
    <row r="121" spans="21:39" ht="8.25" customHeight="1">
      <c r="U121" s="199"/>
      <c r="V121" s="199"/>
      <c r="W121" s="199"/>
      <c r="X121" s="199"/>
      <c r="Y121" s="199"/>
      <c r="Z121" s="197"/>
      <c r="AE121" s="113"/>
      <c r="AF121" s="113"/>
      <c r="AG121" s="185"/>
      <c r="AH121" s="186"/>
      <c r="AI121" s="186"/>
      <c r="AJ121" s="186"/>
      <c r="AK121" s="186"/>
      <c r="AL121" s="186"/>
      <c r="AM121" s="187"/>
    </row>
    <row r="122" spans="26:37" ht="12.75">
      <c r="Z122" s="197"/>
      <c r="AC122" s="198" t="s">
        <v>300</v>
      </c>
      <c r="AG122" s="185"/>
      <c r="AK122" s="110"/>
    </row>
    <row r="123" spans="27:37" ht="8.25" customHeight="1">
      <c r="AA123" s="189" t="str">
        <f>IF(AP54="?","",IF(OR(AP54="",AP54="en cours"),"",AP54))</f>
        <v>Decker  Philippe</v>
      </c>
      <c r="AB123" s="189"/>
      <c r="AC123" s="189"/>
      <c r="AD123" s="189"/>
      <c r="AE123" s="189"/>
      <c r="AF123" s="187">
        <v>2</v>
      </c>
      <c r="AK123" s="110"/>
    </row>
    <row r="124" spans="27:33" ht="8.25" customHeight="1">
      <c r="AA124" s="189"/>
      <c r="AB124" s="189"/>
      <c r="AC124" s="189"/>
      <c r="AD124" s="189"/>
      <c r="AE124" s="189"/>
      <c r="AF124" s="187"/>
      <c r="AG124" s="110"/>
    </row>
    <row r="127" spans="11:13" ht="12.75">
      <c r="K127" s="228"/>
      <c r="L127" s="319"/>
      <c r="M127" s="228"/>
    </row>
    <row r="128" ht="12.75">
      <c r="F128" s="406" t="s">
        <v>301</v>
      </c>
    </row>
    <row r="129" spans="3:15" ht="15.75" customHeight="1">
      <c r="C129" s="407" t="str">
        <f>D9</f>
        <v>Helfenstein Julian</v>
      </c>
      <c r="D129" s="407"/>
      <c r="E129" s="407"/>
      <c r="F129" s="407"/>
      <c r="G129" s="407"/>
      <c r="H129" s="408"/>
      <c r="I129" s="408"/>
      <c r="J129" s="408"/>
      <c r="K129" s="408"/>
      <c r="L129" s="408"/>
      <c r="M129" s="408"/>
      <c r="N129" s="408"/>
      <c r="O129" s="409"/>
    </row>
    <row r="130" spans="3:15" ht="15.75" customHeight="1">
      <c r="C130" s="407" t="str">
        <f>D11</f>
        <v>Bousser Thomas</v>
      </c>
      <c r="D130" s="407"/>
      <c r="E130" s="407"/>
      <c r="F130" s="407"/>
      <c r="G130" s="407"/>
      <c r="H130" s="408"/>
      <c r="I130" s="408"/>
      <c r="J130" s="408"/>
      <c r="K130" s="408"/>
      <c r="L130" s="408"/>
      <c r="M130" s="408"/>
      <c r="N130" s="408"/>
      <c r="O130" s="409"/>
    </row>
    <row r="131" spans="3:15" ht="15.75" customHeight="1">
      <c r="C131" s="407" t="str">
        <f>D27</f>
        <v>Weyland Alain</v>
      </c>
      <c r="D131" s="407"/>
      <c r="E131" s="407"/>
      <c r="F131" s="407"/>
      <c r="G131" s="407"/>
      <c r="H131" s="408"/>
      <c r="I131" s="408"/>
      <c r="J131" s="408"/>
      <c r="K131" s="408"/>
      <c r="L131" s="408"/>
      <c r="M131" s="408"/>
      <c r="N131" s="408"/>
      <c r="O131" s="409"/>
    </row>
    <row r="132" spans="3:15" ht="15.75" customHeight="1">
      <c r="C132" s="407" t="str">
        <f>D29</f>
        <v>Martin JM</v>
      </c>
      <c r="D132" s="407"/>
      <c r="E132" s="407"/>
      <c r="F132" s="407"/>
      <c r="G132" s="407"/>
      <c r="H132" s="408"/>
      <c r="I132" s="408"/>
      <c r="J132" s="408"/>
      <c r="K132" s="408"/>
      <c r="L132" s="408"/>
      <c r="M132" s="408"/>
      <c r="N132" s="408"/>
      <c r="O132" s="409"/>
    </row>
    <row r="133" spans="3:15" ht="15.75" customHeight="1">
      <c r="C133" s="407" t="str">
        <f>D44</f>
        <v>Nair Ahmed</v>
      </c>
      <c r="D133" s="407"/>
      <c r="E133" s="407"/>
      <c r="F133" s="407"/>
      <c r="G133" s="407"/>
      <c r="H133" s="408"/>
      <c r="I133" s="408"/>
      <c r="J133" s="408"/>
      <c r="K133" s="408"/>
      <c r="L133" s="408"/>
      <c r="M133" s="408"/>
      <c r="N133" s="408"/>
      <c r="O133" s="409"/>
    </row>
    <row r="134" spans="3:15" ht="15.75" customHeight="1">
      <c r="C134" s="407" t="str">
        <f>D46</f>
        <v>Rhim Eric</v>
      </c>
      <c r="D134" s="407"/>
      <c r="E134" s="407"/>
      <c r="F134" s="407"/>
      <c r="G134" s="407"/>
      <c r="H134" s="408"/>
      <c r="I134" s="408"/>
      <c r="J134" s="408"/>
      <c r="K134" s="408"/>
      <c r="L134" s="408"/>
      <c r="M134" s="408"/>
      <c r="N134" s="408"/>
      <c r="O134" s="409"/>
    </row>
    <row r="135" spans="3:15" ht="15.75" customHeight="1">
      <c r="C135" s="407" t="str">
        <f>D62</f>
        <v>Limousin Raymond</v>
      </c>
      <c r="D135" s="407"/>
      <c r="E135" s="407"/>
      <c r="F135" s="407"/>
      <c r="G135" s="407"/>
      <c r="H135" s="408"/>
      <c r="I135" s="408"/>
      <c r="J135" s="408"/>
      <c r="K135" s="408"/>
      <c r="L135" s="408"/>
      <c r="M135" s="408"/>
      <c r="N135" s="408"/>
      <c r="O135" s="409"/>
    </row>
    <row r="136" spans="3:15" ht="17.25" customHeight="1">
      <c r="C136" s="407" t="str">
        <f>D64</f>
        <v>Decker  Philippe</v>
      </c>
      <c r="D136" s="407"/>
      <c r="E136" s="407"/>
      <c r="F136" s="407"/>
      <c r="G136" s="407"/>
      <c r="H136" s="408">
        <v>21</v>
      </c>
      <c r="I136" s="408">
        <v>28</v>
      </c>
      <c r="J136" s="408">
        <v>28</v>
      </c>
      <c r="K136" s="408"/>
      <c r="L136" s="408"/>
      <c r="M136" s="408"/>
      <c r="N136" s="408"/>
      <c r="O136" s="409"/>
    </row>
    <row r="137" ht="17.25" customHeight="1"/>
    <row r="138" spans="11:13" ht="17.25" customHeight="1">
      <c r="K138" s="228"/>
      <c r="L138" s="319"/>
      <c r="M138" s="228"/>
    </row>
    <row r="140" spans="11:13" ht="12.75">
      <c r="K140" s="228"/>
      <c r="L140" s="319"/>
      <c r="M140" s="228"/>
    </row>
    <row r="142" spans="11:13" ht="12.75">
      <c r="K142" s="228"/>
      <c r="L142" s="319"/>
      <c r="M142" s="228"/>
    </row>
    <row r="144" spans="11:13" ht="12.75">
      <c r="K144" s="228"/>
      <c r="L144" s="319"/>
      <c r="M144" s="228"/>
    </row>
    <row r="146" spans="11:13" ht="12.75">
      <c r="K146" s="228"/>
      <c r="L146" s="319"/>
      <c r="M146" s="228"/>
    </row>
    <row r="148" spans="11:13" ht="12.75">
      <c r="K148" s="228"/>
      <c r="L148" s="319"/>
      <c r="M148" s="228"/>
    </row>
  </sheetData>
  <sheetProtection selectLockedCells="1" selectUnlockedCells="1"/>
  <mergeCells count="283">
    <mergeCell ref="D2:S2"/>
    <mergeCell ref="V2:W2"/>
    <mergeCell ref="Y2:AM2"/>
    <mergeCell ref="D6:F6"/>
    <mergeCell ref="F7:G8"/>
    <mergeCell ref="AY7:BA8"/>
    <mergeCell ref="BE7:BE9"/>
    <mergeCell ref="AI8:AK9"/>
    <mergeCell ref="AL8:AL9"/>
    <mergeCell ref="C9:C12"/>
    <mergeCell ref="D9:I10"/>
    <mergeCell ref="J9:J10"/>
    <mergeCell ref="K9:W10"/>
    <mergeCell ref="AX9:AX10"/>
    <mergeCell ref="AY9:AY10"/>
    <mergeCell ref="AZ9:AZ10"/>
    <mergeCell ref="BA9:BA10"/>
    <mergeCell ref="BC9:BC10"/>
    <mergeCell ref="AI10:AM11"/>
    <mergeCell ref="AN10:AN11"/>
    <mergeCell ref="BE10:BE12"/>
    <mergeCell ref="D11:I12"/>
    <mergeCell ref="J11:J12"/>
    <mergeCell ref="AX11:AX12"/>
    <mergeCell ref="AY11:AY12"/>
    <mergeCell ref="AZ11:AZ12"/>
    <mergeCell ref="BA11:BA12"/>
    <mergeCell ref="BC11:BC12"/>
    <mergeCell ref="Y12:Z13"/>
    <mergeCell ref="AX13:AX14"/>
    <mergeCell ref="AY13:AY14"/>
    <mergeCell ref="AZ13:AZ14"/>
    <mergeCell ref="BA13:BA14"/>
    <mergeCell ref="BC13:BC14"/>
    <mergeCell ref="BE13:BE15"/>
    <mergeCell ref="L14:M15"/>
    <mergeCell ref="N14:N15"/>
    <mergeCell ref="W14:AB15"/>
    <mergeCell ref="AX15:AX16"/>
    <mergeCell ref="AY15:AY16"/>
    <mergeCell ref="AZ15:AZ16"/>
    <mergeCell ref="BA15:BA16"/>
    <mergeCell ref="BC15:BC16"/>
    <mergeCell ref="K16:O17"/>
    <mergeCell ref="P16:P17"/>
    <mergeCell ref="BE16:BE18"/>
    <mergeCell ref="F17:G18"/>
    <mergeCell ref="R17:T18"/>
    <mergeCell ref="U17:V18"/>
    <mergeCell ref="AC17:AD18"/>
    <mergeCell ref="AE17:AF18"/>
    <mergeCell ref="AR17:AS18"/>
    <mergeCell ref="AX17:AX18"/>
    <mergeCell ref="AY17:AY18"/>
    <mergeCell ref="AZ17:AZ18"/>
    <mergeCell ref="BA17:BA18"/>
    <mergeCell ref="BC17:BC18"/>
    <mergeCell ref="D19:I20"/>
    <mergeCell ref="R19:V20"/>
    <mergeCell ref="W19:W20"/>
    <mergeCell ref="AB19:AB20"/>
    <mergeCell ref="AC19:AG20"/>
    <mergeCell ref="AP19:AU20"/>
    <mergeCell ref="AX19:AX20"/>
    <mergeCell ref="AY19:AY20"/>
    <mergeCell ref="AZ19:AZ20"/>
    <mergeCell ref="BA19:BA20"/>
    <mergeCell ref="BC19:BC20"/>
    <mergeCell ref="BE19:BE21"/>
    <mergeCell ref="AX21:AX22"/>
    <mergeCell ref="AY21:AY22"/>
    <mergeCell ref="AZ21:AZ22"/>
    <mergeCell ref="BA21:BA22"/>
    <mergeCell ref="BC21:BC22"/>
    <mergeCell ref="K22:O23"/>
    <mergeCell ref="P22:P23"/>
    <mergeCell ref="BE22:BE24"/>
    <mergeCell ref="AX23:AX24"/>
    <mergeCell ref="AY23:AY24"/>
    <mergeCell ref="AZ23:AZ24"/>
    <mergeCell ref="BA23:BA24"/>
    <mergeCell ref="BC23:BC24"/>
    <mergeCell ref="L24:M25"/>
    <mergeCell ref="N24:N25"/>
    <mergeCell ref="W24:AB25"/>
    <mergeCell ref="F25:G26"/>
    <mergeCell ref="AX25:AX26"/>
    <mergeCell ref="AY25:AY26"/>
    <mergeCell ref="AZ25:AZ26"/>
    <mergeCell ref="BA25:BA26"/>
    <mergeCell ref="BC25:BC26"/>
    <mergeCell ref="BE25:BE27"/>
    <mergeCell ref="Y26:Z27"/>
    <mergeCell ref="C27:C30"/>
    <mergeCell ref="D27:I28"/>
    <mergeCell ref="J27:J28"/>
    <mergeCell ref="AX27:AX28"/>
    <mergeCell ref="AY27:AY28"/>
    <mergeCell ref="AZ27:AZ28"/>
    <mergeCell ref="BA27:BA28"/>
    <mergeCell ref="BC27:BC28"/>
    <mergeCell ref="AI28:AM29"/>
    <mergeCell ref="AN28:AN29"/>
    <mergeCell ref="BE28:BE30"/>
    <mergeCell ref="D29:I30"/>
    <mergeCell ref="J29:J30"/>
    <mergeCell ref="AI30:AK31"/>
    <mergeCell ref="AL30:AL31"/>
    <mergeCell ref="D41:F41"/>
    <mergeCell ref="F42:G43"/>
    <mergeCell ref="AI43:AK44"/>
    <mergeCell ref="AL43:AL44"/>
    <mergeCell ref="C44:C47"/>
    <mergeCell ref="D44:I45"/>
    <mergeCell ref="J44:J45"/>
    <mergeCell ref="K44:W45"/>
    <mergeCell ref="AX44:AX45"/>
    <mergeCell ref="AY44:AY45"/>
    <mergeCell ref="AZ44:AZ45"/>
    <mergeCell ref="BA44:BA45"/>
    <mergeCell ref="BC44:BC45"/>
    <mergeCell ref="AI45:AM46"/>
    <mergeCell ref="AN45:AN46"/>
    <mergeCell ref="D46:I47"/>
    <mergeCell ref="J46:J47"/>
    <mergeCell ref="AX46:AX47"/>
    <mergeCell ref="AY46:AY47"/>
    <mergeCell ref="AZ46:AZ47"/>
    <mergeCell ref="BA46:BA47"/>
    <mergeCell ref="BC46:BC47"/>
    <mergeCell ref="Y47:Z48"/>
    <mergeCell ref="AX48:AX49"/>
    <mergeCell ref="AY48:AY49"/>
    <mergeCell ref="AZ48:AZ49"/>
    <mergeCell ref="BA48:BA49"/>
    <mergeCell ref="BC48:BC49"/>
    <mergeCell ref="L49:M50"/>
    <mergeCell ref="N49:N50"/>
    <mergeCell ref="W49:AB50"/>
    <mergeCell ref="AX50:AX51"/>
    <mergeCell ref="AY50:AY51"/>
    <mergeCell ref="AZ50:AZ51"/>
    <mergeCell ref="BA50:BA51"/>
    <mergeCell ref="BC50:BC51"/>
    <mergeCell ref="K51:O52"/>
    <mergeCell ref="P51:P52"/>
    <mergeCell ref="F52:G53"/>
    <mergeCell ref="R52:T53"/>
    <mergeCell ref="U52:V53"/>
    <mergeCell ref="AC52:AD53"/>
    <mergeCell ref="AE52:AF53"/>
    <mergeCell ref="AR52:AS53"/>
    <mergeCell ref="AX52:AX53"/>
    <mergeCell ref="AY52:AY53"/>
    <mergeCell ref="AZ52:AZ53"/>
    <mergeCell ref="BA52:BA53"/>
    <mergeCell ref="BC52:BC53"/>
    <mergeCell ref="D54:I55"/>
    <mergeCell ref="R54:V55"/>
    <mergeCell ref="W54:W55"/>
    <mergeCell ref="AB54:AB55"/>
    <mergeCell ref="AC54:AG55"/>
    <mergeCell ref="AP54:AU55"/>
    <mergeCell ref="AX54:AX55"/>
    <mergeCell ref="AY54:AY55"/>
    <mergeCell ref="AZ54:AZ55"/>
    <mergeCell ref="BA54:BA55"/>
    <mergeCell ref="BC54:BC55"/>
    <mergeCell ref="AX56:AX57"/>
    <mergeCell ref="AY56:AY57"/>
    <mergeCell ref="AZ56:AZ57"/>
    <mergeCell ref="BA56:BA57"/>
    <mergeCell ref="BC56:BC57"/>
    <mergeCell ref="K57:O58"/>
    <mergeCell ref="P57:P58"/>
    <mergeCell ref="AX58:AX59"/>
    <mergeCell ref="AY58:AY59"/>
    <mergeCell ref="AZ58:AZ59"/>
    <mergeCell ref="BA58:BA59"/>
    <mergeCell ref="BC58:BC59"/>
    <mergeCell ref="L59:M60"/>
    <mergeCell ref="N59:N60"/>
    <mergeCell ref="W59:AB60"/>
    <mergeCell ref="F60:G61"/>
    <mergeCell ref="AX60:AX61"/>
    <mergeCell ref="AY60:AY61"/>
    <mergeCell ref="AZ60:AZ61"/>
    <mergeCell ref="BA60:BA61"/>
    <mergeCell ref="BC60:BC61"/>
    <mergeCell ref="Y61:Z62"/>
    <mergeCell ref="C62:C65"/>
    <mergeCell ref="D62:I63"/>
    <mergeCell ref="J62:J63"/>
    <mergeCell ref="AX62:AX63"/>
    <mergeCell ref="AY62:AY63"/>
    <mergeCell ref="AZ62:AZ63"/>
    <mergeCell ref="BA62:BA63"/>
    <mergeCell ref="BC62:BC63"/>
    <mergeCell ref="AI63:AM64"/>
    <mergeCell ref="AN63:AN64"/>
    <mergeCell ref="D64:I65"/>
    <mergeCell ref="J64:J65"/>
    <mergeCell ref="AI65:AK66"/>
    <mergeCell ref="AL65:AL66"/>
    <mergeCell ref="J71:Q71"/>
    <mergeCell ref="J72:P72"/>
    <mergeCell ref="J73:Q73"/>
    <mergeCell ref="K76:O77"/>
    <mergeCell ref="P76:P77"/>
    <mergeCell ref="I78:J79"/>
    <mergeCell ref="Q78:T79"/>
    <mergeCell ref="D79:H80"/>
    <mergeCell ref="U79:Y80"/>
    <mergeCell ref="Z79:Z80"/>
    <mergeCell ref="I80:J81"/>
    <mergeCell ref="Q80:T81"/>
    <mergeCell ref="X81:Z84"/>
    <mergeCell ref="AA81:AC84"/>
    <mergeCell ref="C82:H87"/>
    <mergeCell ref="K82:O83"/>
    <mergeCell ref="P82:P83"/>
    <mergeCell ref="R84:W84"/>
    <mergeCell ref="AD84:AH84"/>
    <mergeCell ref="S85:W86"/>
    <mergeCell ref="AD85:AH86"/>
    <mergeCell ref="X87:Z90"/>
    <mergeCell ref="AA87:AC90"/>
    <mergeCell ref="K88:O89"/>
    <mergeCell ref="P88:P89"/>
    <mergeCell ref="I90:J91"/>
    <mergeCell ref="Q90:T91"/>
    <mergeCell ref="D91:H92"/>
    <mergeCell ref="U91:Y92"/>
    <mergeCell ref="Z91:Z92"/>
    <mergeCell ref="I92:J93"/>
    <mergeCell ref="Q92:T93"/>
    <mergeCell ref="K94:O95"/>
    <mergeCell ref="P94:P95"/>
    <mergeCell ref="C100:G102"/>
    <mergeCell ref="H100:I102"/>
    <mergeCell ref="Z100:AG100"/>
    <mergeCell ref="Z101:AG101"/>
    <mergeCell ref="Z102:AG102"/>
    <mergeCell ref="C103:I104"/>
    <mergeCell ref="AK104:AR104"/>
    <mergeCell ref="AA105:AE106"/>
    <mergeCell ref="AF105:AF106"/>
    <mergeCell ref="Z107:Z108"/>
    <mergeCell ref="AG107:AG108"/>
    <mergeCell ref="U108:Y109"/>
    <mergeCell ref="AH108:AL109"/>
    <mergeCell ref="AM108:AM109"/>
    <mergeCell ref="Z109:Z110"/>
    <mergeCell ref="AG109:AG110"/>
    <mergeCell ref="AN110:AP114"/>
    <mergeCell ref="AA111:AE112"/>
    <mergeCell ref="AF111:AF112"/>
    <mergeCell ref="AR113:AT113"/>
    <mergeCell ref="AH114:AM115"/>
    <mergeCell ref="AQ114:AU115"/>
    <mergeCell ref="AN115:AP120"/>
    <mergeCell ref="AA117:AE118"/>
    <mergeCell ref="AF117:AF118"/>
    <mergeCell ref="AR117:AT118"/>
    <mergeCell ref="AU117:AU118"/>
    <mergeCell ref="Z119:Z120"/>
    <mergeCell ref="AG119:AG120"/>
    <mergeCell ref="AQ119:AU119"/>
    <mergeCell ref="U120:Y121"/>
    <mergeCell ref="AH120:AL121"/>
    <mergeCell ref="AM120:AM121"/>
    <mergeCell ref="Z121:Z122"/>
    <mergeCell ref="AG121:AG122"/>
    <mergeCell ref="AA123:AE124"/>
    <mergeCell ref="AF123:AF124"/>
    <mergeCell ref="C129:G129"/>
    <mergeCell ref="C130:G130"/>
    <mergeCell ref="C131:G131"/>
    <mergeCell ref="C132:G132"/>
    <mergeCell ref="C133:G133"/>
    <mergeCell ref="C134:G134"/>
    <mergeCell ref="C135:G135"/>
    <mergeCell ref="C136:G136"/>
  </mergeCells>
  <conditionalFormatting sqref="D9:I12 D27:I30 D44:I47 D62:I65 P76:P77 P82:P83 P88:P89 P94:P95 Z79:Z80 Z91:Z92 AF105:AF106 AF111:AF112 AF117:AF118 AF123:AF124 AM108:AM109 AM120:AM121">
    <cfRule type="cellIs" priority="1" dxfId="19" operator="equal" stopIfTrue="1">
      <formula>"?"</formula>
    </cfRule>
  </conditionalFormatting>
  <conditionalFormatting sqref="D19 D54 W14 W49">
    <cfRule type="cellIs" priority="2" dxfId="22" operator="equal" stopIfTrue="1">
      <formula>0</formula>
    </cfRule>
    <cfRule type="cellIs" priority="3" dxfId="18" operator="equal" stopIfTrue="1">
      <formula>"en cours"</formula>
    </cfRule>
  </conditionalFormatting>
  <conditionalFormatting sqref="D79 D91 U79 U91 U108 U120 AA105 AA111 AA117 AA123 AH108 AH120">
    <cfRule type="cellIs" priority="4" dxfId="0" operator="equal" stopIfTrue="1">
      <formula>"en cours"</formula>
    </cfRule>
  </conditionalFormatting>
  <conditionalFormatting sqref="H100:I102">
    <cfRule type="cellIs" priority="5" dxfId="19" operator="equal" stopIfTrue="1">
      <formula>0</formula>
    </cfRule>
  </conditionalFormatting>
  <conditionalFormatting sqref="K16 K22 K51 K57 R19 R54 AC19 AC54 AI10 AI28 AI45 AI63">
    <cfRule type="cellIs" priority="6" dxfId="23" operator="equal" stopIfTrue="1">
      <formula>0</formula>
    </cfRule>
    <cfRule type="cellIs" priority="7" dxfId="18" operator="equal" stopIfTrue="1">
      <formula>"en cours"</formula>
    </cfRule>
  </conditionalFormatting>
  <conditionalFormatting sqref="W24 W59 AP19 AP54">
    <cfRule type="cellIs" priority="8" dxfId="20" operator="equal" stopIfTrue="1">
      <formula>0</formula>
    </cfRule>
    <cfRule type="cellIs" priority="9" dxfId="18" operator="equal" stopIfTrue="1">
      <formula>"en cours"</formula>
    </cfRule>
  </conditionalFormatting>
  <conditionalFormatting sqref="Y30:Z40 Y65:Z69 BI14:BJ40 BI44:BJ69">
    <cfRule type="cellIs" priority="10" dxfId="13" operator="equal" stopIfTrue="1">
      <formula>"?"</formula>
    </cfRule>
  </conditionalFormatting>
  <conditionalFormatting sqref="AX9:AX16 AX44:AX51">
    <cfRule type="cellIs" priority="11" dxfId="19" operator="equal" stopIfTrue="1">
      <formula>"en cours"</formula>
    </cfRule>
    <cfRule type="cellIs" priority="12" dxfId="20" operator="equal" stopIfTrue="1">
      <formula>0</formula>
    </cfRule>
  </conditionalFormatting>
  <conditionalFormatting sqref="AX17:AX24 AX52:AX59">
    <cfRule type="cellIs" priority="13" dxfId="19" operator="equal" stopIfTrue="1">
      <formula>"en cours"</formula>
    </cfRule>
    <cfRule type="cellIs" priority="14" dxfId="23" operator="equal" stopIfTrue="1">
      <formula>0</formula>
    </cfRule>
  </conditionalFormatting>
  <conditionalFormatting sqref="AX25:AX28 AX60:AX63">
    <cfRule type="cellIs" priority="15" dxfId="19" operator="equal" stopIfTrue="1">
      <formula>"en cours"</formula>
    </cfRule>
    <cfRule type="cellIs" priority="16" dxfId="22" operator="equal" stopIfTrue="1">
      <formula>0</formula>
    </cfRule>
  </conditionalFormatting>
  <conditionalFormatting sqref="AY9:BA28 AY44:BA63">
    <cfRule type="cellIs" priority="17" dxfId="19" operator="equal" stopIfTrue="1">
      <formula>"?"</formula>
    </cfRule>
  </conditionalFormatting>
  <conditionalFormatting sqref="BD27:BD40 BD44:BD69">
    <cfRule type="cellIs" priority="18" dxfId="20" operator="equal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6"/>
  <sheetViews>
    <sheetView workbookViewId="0" topLeftCell="A1">
      <selection activeCell="J16" sqref="J16"/>
    </sheetView>
  </sheetViews>
  <sheetFormatPr defaultColWidth="12.57421875" defaultRowHeight="12.75"/>
  <cols>
    <col min="1" max="1" width="2.8515625" style="0" customWidth="1"/>
    <col min="2" max="2" width="11.7109375" style="0" customWidth="1"/>
    <col min="3" max="3" width="4.00390625" style="0" customWidth="1"/>
    <col min="4" max="4" width="7.7109375" style="0" customWidth="1"/>
    <col min="5" max="5" width="3.8515625" style="0" customWidth="1"/>
    <col min="6" max="6" width="4.140625" style="0" customWidth="1"/>
    <col min="7" max="7" width="11.140625" style="0" customWidth="1"/>
    <col min="8" max="8" width="3.421875" style="0" customWidth="1"/>
    <col min="9" max="9" width="15.57421875" style="0" customWidth="1"/>
    <col min="10" max="10" width="3.57421875" style="410" customWidth="1"/>
    <col min="11" max="13" width="3.57421875" style="0" customWidth="1"/>
    <col min="14" max="14" width="4.7109375" style="0" customWidth="1"/>
    <col min="15" max="18" width="4.140625" style="0" customWidth="1"/>
    <col min="19" max="19" width="2.28125" style="0" customWidth="1"/>
    <col min="20" max="20" width="3.421875" style="0" customWidth="1"/>
    <col min="21" max="21" width="4.140625" style="0" customWidth="1"/>
    <col min="22" max="22" width="2.57421875" style="0" customWidth="1"/>
    <col min="23" max="23" width="1.7109375" style="0" customWidth="1"/>
    <col min="24" max="24" width="6.00390625" style="0" customWidth="1"/>
    <col min="25" max="25" width="8.7109375" style="410" customWidth="1"/>
    <col min="26" max="30" width="4.28125" style="410" customWidth="1"/>
    <col min="31" max="31" width="8.57421875" style="410" customWidth="1"/>
    <col min="32" max="16384" width="11.57421875" style="0" customWidth="1"/>
  </cols>
  <sheetData>
    <row r="1" spans="1:32" ht="18" customHeight="1">
      <c r="A1" s="112"/>
      <c r="B1" s="411" t="s">
        <v>329</v>
      </c>
      <c r="C1" s="411"/>
      <c r="D1" s="411"/>
      <c r="E1" s="411"/>
      <c r="F1" s="411"/>
      <c r="G1" s="411"/>
      <c r="H1" s="411"/>
      <c r="I1" s="411"/>
      <c r="J1" s="412" t="s">
        <v>330</v>
      </c>
      <c r="K1" s="412"/>
      <c r="L1" s="412"/>
      <c r="M1" s="412"/>
      <c r="N1" s="412"/>
      <c r="O1" s="412" t="s">
        <v>331</v>
      </c>
      <c r="P1" s="412"/>
      <c r="Q1" s="412"/>
      <c r="R1" s="412"/>
      <c r="S1" s="412"/>
      <c r="T1" s="412"/>
      <c r="U1" s="4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</row>
    <row r="2" spans="1:32" ht="12.75">
      <c r="A2" s="112"/>
      <c r="B2" s="413" t="s">
        <v>332</v>
      </c>
      <c r="C2" s="413"/>
      <c r="D2" s="413"/>
      <c r="E2" s="413"/>
      <c r="F2" s="413"/>
      <c r="G2" s="414" t="s">
        <v>29</v>
      </c>
      <c r="H2" s="414"/>
      <c r="I2" s="414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</row>
    <row r="3" spans="1:32" ht="12.75">
      <c r="A3" s="112"/>
      <c r="B3" s="416" t="s">
        <v>333</v>
      </c>
      <c r="C3" s="416"/>
      <c r="D3" s="416"/>
      <c r="E3" s="112"/>
      <c r="F3" s="112"/>
      <c r="G3" s="112"/>
      <c r="H3" s="417" t="s">
        <v>334</v>
      </c>
      <c r="I3" s="417"/>
      <c r="J3" s="417"/>
      <c r="K3" s="418">
        <v>3</v>
      </c>
      <c r="L3" s="419" t="s">
        <v>335</v>
      </c>
      <c r="M3" s="419"/>
      <c r="N3" s="419"/>
      <c r="O3" s="419"/>
      <c r="P3" s="418">
        <v>2</v>
      </c>
      <c r="Q3" s="417" t="s">
        <v>336</v>
      </c>
      <c r="R3" s="417"/>
      <c r="S3" s="417"/>
      <c r="T3" s="417"/>
      <c r="U3" s="417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</row>
    <row r="4" spans="1:32" ht="1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</row>
    <row r="5" spans="1:32" ht="39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420" t="s">
        <v>337</v>
      </c>
      <c r="O5" s="420" t="s">
        <v>338</v>
      </c>
      <c r="P5" s="420" t="s">
        <v>339</v>
      </c>
      <c r="Q5" s="420" t="s">
        <v>340</v>
      </c>
      <c r="R5" s="420" t="s">
        <v>341</v>
      </c>
      <c r="S5" s="420" t="s">
        <v>342</v>
      </c>
      <c r="T5" s="420"/>
      <c r="U5" s="420" t="s">
        <v>343</v>
      </c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</row>
    <row r="6" spans="1:32" ht="15" customHeight="1">
      <c r="A6" s="112"/>
      <c r="B6" s="421" t="s">
        <v>344</v>
      </c>
      <c r="C6" s="422"/>
      <c r="D6" s="423" t="s">
        <v>0</v>
      </c>
      <c r="E6" s="423"/>
      <c r="F6" s="423"/>
      <c r="G6" s="424" t="s">
        <v>345</v>
      </c>
      <c r="H6" s="424"/>
      <c r="I6" s="424" t="s">
        <v>2</v>
      </c>
      <c r="J6" s="425">
        <v>1</v>
      </c>
      <c r="K6" s="425">
        <v>2</v>
      </c>
      <c r="L6" s="425">
        <v>3</v>
      </c>
      <c r="M6" s="425">
        <v>4</v>
      </c>
      <c r="N6" s="420"/>
      <c r="O6" s="420"/>
      <c r="P6" s="420"/>
      <c r="Q6" s="420"/>
      <c r="R6" s="420"/>
      <c r="S6" s="420"/>
      <c r="T6" s="420"/>
      <c r="U6" s="420"/>
      <c r="V6" s="112"/>
      <c r="W6" s="112"/>
      <c r="X6" s="426" t="s">
        <v>346</v>
      </c>
      <c r="Y6" s="426" t="s">
        <v>346</v>
      </c>
      <c r="Z6" s="426" t="s">
        <v>347</v>
      </c>
      <c r="AA6" s="426"/>
      <c r="AB6" s="426"/>
      <c r="AC6" s="426"/>
      <c r="AD6" s="426" t="s">
        <v>348</v>
      </c>
      <c r="AE6" s="426"/>
      <c r="AF6" s="112"/>
    </row>
    <row r="7" spans="1:32" ht="15" customHeight="1">
      <c r="A7" s="112"/>
      <c r="B7" s="427" t="s">
        <v>184</v>
      </c>
      <c r="C7" s="425">
        <v>1</v>
      </c>
      <c r="D7" s="426" t="s">
        <v>41</v>
      </c>
      <c r="E7" s="426"/>
      <c r="F7" s="426"/>
      <c r="G7" s="428" t="s">
        <v>42</v>
      </c>
      <c r="H7" s="428"/>
      <c r="I7" s="428" t="s">
        <v>304</v>
      </c>
      <c r="J7" s="422"/>
      <c r="K7" s="429">
        <v>0</v>
      </c>
      <c r="L7" s="429">
        <v>0</v>
      </c>
      <c r="M7" s="429">
        <v>0</v>
      </c>
      <c r="N7" s="428">
        <f>4-COUNTBLANK(J7:M7)</f>
        <v>3</v>
      </c>
      <c r="O7" s="428">
        <f>COUNTIF(J7:M7,"=2")</f>
        <v>0</v>
      </c>
      <c r="P7" s="428">
        <f>SUM(J7:M7)</f>
        <v>0</v>
      </c>
      <c r="Q7" s="428">
        <f>J8+J9+J10</f>
        <v>6</v>
      </c>
      <c r="R7" s="428">
        <f>P7-Q7</f>
        <v>-6</v>
      </c>
      <c r="S7" s="430">
        <f>IF(N7&lt;=0,"",R7/N7)</f>
        <v>-2</v>
      </c>
      <c r="T7" s="430"/>
      <c r="U7" s="431">
        <v>4</v>
      </c>
      <c r="V7" s="112"/>
      <c r="W7" s="112"/>
      <c r="X7" s="428" t="str">
        <f>D7</f>
        <v>ADELE</v>
      </c>
      <c r="Y7" s="428"/>
      <c r="Z7" s="432"/>
      <c r="AA7" s="432"/>
      <c r="AB7" s="432"/>
      <c r="AC7" s="432"/>
      <c r="AD7" s="428"/>
      <c r="AE7" s="428"/>
      <c r="AF7" s="112"/>
    </row>
    <row r="8" spans="1:32" ht="15" customHeight="1">
      <c r="A8" s="112"/>
      <c r="B8" s="427" t="s">
        <v>236</v>
      </c>
      <c r="C8" s="425">
        <v>2</v>
      </c>
      <c r="D8" s="426" t="s">
        <v>31</v>
      </c>
      <c r="E8" s="426"/>
      <c r="F8" s="426"/>
      <c r="G8" s="428" t="s">
        <v>32</v>
      </c>
      <c r="H8" s="428"/>
      <c r="I8" s="428" t="s">
        <v>132</v>
      </c>
      <c r="J8" s="429">
        <v>2</v>
      </c>
      <c r="K8" s="422"/>
      <c r="L8" s="429">
        <v>2</v>
      </c>
      <c r="M8" s="429">
        <v>0</v>
      </c>
      <c r="N8" s="428">
        <f>4-COUNTBLANK(J8:M8)</f>
        <v>3</v>
      </c>
      <c r="O8" s="428">
        <f>COUNTIF(J8:M8,"=2")</f>
        <v>2</v>
      </c>
      <c r="P8" s="428">
        <f>SUM(J8:M8)</f>
        <v>4</v>
      </c>
      <c r="Q8" s="428">
        <f>K7+K9+K10</f>
        <v>2</v>
      </c>
      <c r="R8" s="428">
        <f>P8-Q8</f>
        <v>2</v>
      </c>
      <c r="S8" s="430">
        <f>IF(N8&lt;=0,"",R8/N8)</f>
        <v>0.6666666666666666</v>
      </c>
      <c r="T8" s="430"/>
      <c r="U8" s="431">
        <v>3</v>
      </c>
      <c r="V8" s="112"/>
      <c r="W8" s="112"/>
      <c r="X8" s="428" t="str">
        <f>D8</f>
        <v>JEANDIDIER</v>
      </c>
      <c r="Y8" s="428"/>
      <c r="Z8" s="432">
        <v>47</v>
      </c>
      <c r="AA8" s="432"/>
      <c r="AB8" s="432"/>
      <c r="AC8" s="432"/>
      <c r="AD8" s="428">
        <v>2</v>
      </c>
      <c r="AE8" s="428"/>
      <c r="AF8" s="112"/>
    </row>
    <row r="9" spans="1:32" ht="15" customHeight="1">
      <c r="A9" s="112"/>
      <c r="B9" s="427" t="s">
        <v>173</v>
      </c>
      <c r="C9" s="425">
        <v>3</v>
      </c>
      <c r="D9" s="426" t="s">
        <v>34</v>
      </c>
      <c r="E9" s="426"/>
      <c r="F9" s="426"/>
      <c r="G9" s="428" t="s">
        <v>35</v>
      </c>
      <c r="H9" s="428"/>
      <c r="I9" s="428" t="s">
        <v>304</v>
      </c>
      <c r="J9" s="429">
        <v>2</v>
      </c>
      <c r="K9" s="429">
        <v>0</v>
      </c>
      <c r="L9" s="422"/>
      <c r="M9" s="429">
        <v>0</v>
      </c>
      <c r="N9" s="428">
        <f>4-COUNTBLANK(J9:M9)</f>
        <v>3</v>
      </c>
      <c r="O9" s="428">
        <f>COUNTIF(J9:M9,"=2")</f>
        <v>1</v>
      </c>
      <c r="P9" s="428">
        <f>SUM(J9:M9)</f>
        <v>2</v>
      </c>
      <c r="Q9" s="428">
        <f>L7+L8+L10</f>
        <v>4</v>
      </c>
      <c r="R9" s="428">
        <f>P9-Q9</f>
        <v>-2</v>
      </c>
      <c r="S9" s="430">
        <f>IF(N9&lt;=0,"",R9/N9)</f>
        <v>-0.6666666666666666</v>
      </c>
      <c r="T9" s="430"/>
      <c r="U9" s="431">
        <v>2</v>
      </c>
      <c r="V9" s="112"/>
      <c r="W9" s="112"/>
      <c r="X9" s="428" t="str">
        <f>D9</f>
        <v>SPERANDIO</v>
      </c>
      <c r="Y9" s="428"/>
      <c r="Z9" s="432"/>
      <c r="AA9" s="432"/>
      <c r="AB9" s="432"/>
      <c r="AC9" s="432"/>
      <c r="AD9" s="428"/>
      <c r="AE9" s="428"/>
      <c r="AF9" s="112"/>
    </row>
    <row r="10" spans="1:32" ht="15" customHeight="1">
      <c r="A10" s="112"/>
      <c r="B10" s="427" t="s">
        <v>236</v>
      </c>
      <c r="C10" s="425">
        <v>4</v>
      </c>
      <c r="D10" s="426" t="s">
        <v>27</v>
      </c>
      <c r="E10" s="426"/>
      <c r="F10" s="426"/>
      <c r="G10" s="428" t="s">
        <v>28</v>
      </c>
      <c r="H10" s="428"/>
      <c r="I10" s="428" t="s">
        <v>132</v>
      </c>
      <c r="J10" s="429">
        <v>2</v>
      </c>
      <c r="K10" s="429">
        <v>2</v>
      </c>
      <c r="L10" s="429">
        <v>2</v>
      </c>
      <c r="M10" s="422"/>
      <c r="N10" s="428">
        <f>4-COUNTBLANK(J10:M10)</f>
        <v>3</v>
      </c>
      <c r="O10" s="428">
        <f>COUNTIF(J10:M10,"=2")</f>
        <v>3</v>
      </c>
      <c r="P10" s="428">
        <f>SUM(J10:M10)</f>
        <v>6</v>
      </c>
      <c r="Q10" s="428">
        <f>M7+M8+M9</f>
        <v>0</v>
      </c>
      <c r="R10" s="428">
        <f>P10-Q10</f>
        <v>6</v>
      </c>
      <c r="S10" s="430">
        <f>IF(N10&lt;=0,"",R10/N10)</f>
        <v>2</v>
      </c>
      <c r="T10" s="430"/>
      <c r="U10" s="431">
        <v>1</v>
      </c>
      <c r="V10" s="112"/>
      <c r="W10" s="112"/>
      <c r="X10" s="428" t="str">
        <f>D10</f>
        <v>VAXELAIRE</v>
      </c>
      <c r="Y10" s="428"/>
      <c r="Z10" s="432">
        <v>82</v>
      </c>
      <c r="AA10" s="432">
        <v>41</v>
      </c>
      <c r="AB10" s="432">
        <v>41</v>
      </c>
      <c r="AC10" s="432">
        <v>66</v>
      </c>
      <c r="AD10" s="428">
        <v>6</v>
      </c>
      <c r="AE10" s="428"/>
      <c r="AF10" s="112"/>
    </row>
    <row r="11" spans="1:32" ht="8.25" customHeight="1">
      <c r="A11" s="112"/>
      <c r="B11" s="112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</row>
    <row r="12" spans="1:32" ht="7.5" customHeight="1">
      <c r="A12" s="112"/>
      <c r="B12" s="112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</row>
    <row r="13" spans="1:32" ht="7.5" customHeight="1">
      <c r="A13" s="112"/>
      <c r="B13" s="112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</row>
    <row r="14" spans="1:32" ht="12.75">
      <c r="A14" s="112"/>
      <c r="B14" s="112"/>
      <c r="E14" s="410"/>
      <c r="F14" s="410"/>
      <c r="G14" s="410"/>
      <c r="H14" s="410"/>
      <c r="I14" s="410"/>
      <c r="K14" s="410"/>
      <c r="L14" s="410"/>
      <c r="M14" s="410"/>
      <c r="N14" s="410"/>
      <c r="O14" s="410"/>
      <c r="P14" s="410"/>
      <c r="V14" s="112"/>
      <c r="W14" s="112"/>
      <c r="X14" s="112"/>
      <c r="Y14" s="112"/>
      <c r="Z14" s="112"/>
      <c r="AA14" s="112"/>
      <c r="AB14" s="112"/>
      <c r="AC14" s="433" t="s">
        <v>349</v>
      </c>
      <c r="AD14" s="433"/>
      <c r="AE14" s="415"/>
      <c r="AF14" s="112"/>
    </row>
    <row r="15" spans="1:32" ht="12.75">
      <c r="A15" s="112"/>
      <c r="B15" s="112"/>
      <c r="E15" s="410"/>
      <c r="F15" s="410"/>
      <c r="G15" s="410"/>
      <c r="H15" s="410"/>
      <c r="I15" s="410"/>
      <c r="K15" s="410"/>
      <c r="L15" s="410"/>
      <c r="M15" s="410"/>
      <c r="N15" s="410"/>
      <c r="O15" s="410"/>
      <c r="P15" s="410"/>
      <c r="V15" s="112"/>
      <c r="W15" s="112"/>
      <c r="X15" s="434" t="s">
        <v>350</v>
      </c>
      <c r="Y15" s="434"/>
      <c r="Z15" s="434"/>
      <c r="AA15" s="434"/>
      <c r="AB15" s="434"/>
      <c r="AC15" s="435" t="s">
        <v>351</v>
      </c>
      <c r="AD15" s="435"/>
      <c r="AE15" s="415"/>
      <c r="AF15" s="112"/>
    </row>
    <row r="16" spans="1:32" ht="12.75">
      <c r="A16" s="112"/>
      <c r="B16" s="112"/>
      <c r="E16" s="410"/>
      <c r="F16" s="410"/>
      <c r="G16" s="410"/>
      <c r="H16" s="436"/>
      <c r="I16" s="437" t="str">
        <f>IF(U7=1,D7,IF(U8=1,D8,IF(U9=1,D9,IF(U10=1,D10,"1er de poule"))))</f>
        <v>VAXELAIRE</v>
      </c>
      <c r="J16" s="429">
        <v>2</v>
      </c>
      <c r="K16" s="438"/>
      <c r="L16" s="410"/>
      <c r="M16" s="410"/>
      <c r="N16" s="410"/>
      <c r="O16" s="410"/>
      <c r="P16" s="410"/>
      <c r="V16" s="112"/>
      <c r="W16" s="112"/>
      <c r="X16" s="439" t="s">
        <v>352</v>
      </c>
      <c r="Y16" s="440" t="str">
        <f>IF(P17=P21,"",IF(P17&lt;P21,L21,L17))</f>
        <v>VAXELAIRE</v>
      </c>
      <c r="Z16" s="440"/>
      <c r="AA16" s="440"/>
      <c r="AB16" s="440"/>
      <c r="AC16" s="440">
        <v>140</v>
      </c>
      <c r="AD16" s="440"/>
      <c r="AE16" s="415"/>
      <c r="AF16" s="112"/>
    </row>
    <row r="17" spans="1:32" ht="12.75">
      <c r="A17" s="112"/>
      <c r="B17" s="112"/>
      <c r="E17" s="429">
        <v>0</v>
      </c>
      <c r="F17" s="441" t="str">
        <f>IF(J16=J18,"",IF(J16&lt;J18,I16,I18))</f>
        <v>ADELE</v>
      </c>
      <c r="G17" s="441"/>
      <c r="H17" s="410"/>
      <c r="I17" s="442"/>
      <c r="K17" s="410"/>
      <c r="L17" s="437" t="str">
        <f>IF(J16=J18,"",IF(J16&lt;J18,I18,I16))</f>
        <v>VAXELAIRE</v>
      </c>
      <c r="M17" s="437"/>
      <c r="N17" s="437"/>
      <c r="O17" s="437"/>
      <c r="P17" s="429">
        <v>2</v>
      </c>
      <c r="V17" s="112"/>
      <c r="W17" s="112"/>
      <c r="X17" s="443" t="s">
        <v>353</v>
      </c>
      <c r="Y17" s="444" t="str">
        <f>IF(P17=P21,"",IF(P17&lt;P21,L17,L21))</f>
        <v>SPERANDIO</v>
      </c>
      <c r="Z17" s="444"/>
      <c r="AA17" s="444"/>
      <c r="AB17" s="444"/>
      <c r="AC17" s="444">
        <v>122</v>
      </c>
      <c r="AD17" s="444"/>
      <c r="AE17" s="415"/>
      <c r="AF17" s="112"/>
    </row>
    <row r="18" spans="1:32" ht="12.75">
      <c r="A18" s="112"/>
      <c r="B18" s="112"/>
      <c r="E18" s="410"/>
      <c r="F18" s="410"/>
      <c r="G18" s="410"/>
      <c r="H18" s="438"/>
      <c r="I18" s="441" t="str">
        <f>IF(U7=4,D7,IF(U8=4,D8,IF(U9=4,D9,IF(U10=4,D10,"4ème de poule"))))</f>
        <v>ADELE</v>
      </c>
      <c r="J18" s="429">
        <v>0</v>
      </c>
      <c r="K18" s="436"/>
      <c r="L18" s="410"/>
      <c r="M18" s="410"/>
      <c r="N18" s="410"/>
      <c r="O18" s="410"/>
      <c r="P18" s="410"/>
      <c r="V18" s="112"/>
      <c r="W18" s="112"/>
      <c r="X18" s="445" t="s">
        <v>354</v>
      </c>
      <c r="Y18" s="446" t="str">
        <f>IF(E17=E21,"",IF(E17&lt;E21,F21,F17))</f>
        <v>JEANDIDIER</v>
      </c>
      <c r="Z18" s="446"/>
      <c r="AA18" s="446"/>
      <c r="AB18" s="446"/>
      <c r="AC18" s="446">
        <v>106</v>
      </c>
      <c r="AD18" s="446"/>
      <c r="AE18" s="415"/>
      <c r="AF18" s="112"/>
    </row>
    <row r="19" spans="1:32" ht="12.75">
      <c r="A19" s="112"/>
      <c r="B19" s="112"/>
      <c r="E19" s="447" t="s">
        <v>355</v>
      </c>
      <c r="F19" s="447"/>
      <c r="G19" s="447"/>
      <c r="H19" s="410"/>
      <c r="I19" s="410"/>
      <c r="K19" s="410"/>
      <c r="L19" s="447" t="s">
        <v>149</v>
      </c>
      <c r="M19" s="447"/>
      <c r="N19" s="447"/>
      <c r="O19" s="447"/>
      <c r="P19" s="447"/>
      <c r="V19" s="112"/>
      <c r="W19" s="112"/>
      <c r="X19" s="448" t="s">
        <v>356</v>
      </c>
      <c r="Y19" s="449" t="str">
        <f>IF(E17=E21,"",IF(E17&lt;E21,F17,F21))</f>
        <v>ADELE</v>
      </c>
      <c r="Z19" s="449"/>
      <c r="AA19" s="449"/>
      <c r="AB19" s="449"/>
      <c r="AC19" s="449">
        <v>90</v>
      </c>
      <c r="AD19" s="449"/>
      <c r="AE19" s="415"/>
      <c r="AF19" s="112"/>
    </row>
    <row r="20" spans="1:32" ht="13.5" customHeight="1">
      <c r="A20" s="112"/>
      <c r="B20" s="112"/>
      <c r="E20" s="410"/>
      <c r="F20" s="410"/>
      <c r="G20" s="410"/>
      <c r="H20" s="436"/>
      <c r="I20" s="437" t="str">
        <f>IF(U7=2,D7,IF(U8=2,D8,IF(U9=2,D9,IF(U10=2,D10,"2ème de poule"))))</f>
        <v>SPERANDIO</v>
      </c>
      <c r="J20" s="429">
        <v>2</v>
      </c>
      <c r="K20" s="438"/>
      <c r="L20" s="410"/>
      <c r="M20" s="410"/>
      <c r="N20" s="410"/>
      <c r="O20" s="410"/>
      <c r="P20" s="410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</row>
    <row r="21" spans="1:32" ht="13.5" customHeight="1">
      <c r="A21" s="112"/>
      <c r="B21" s="112"/>
      <c r="E21" s="429">
        <v>2</v>
      </c>
      <c r="F21" s="441" t="str">
        <f>IF(J20=J22,"",IF(J20&lt;J22,I20,I22))</f>
        <v>JEANDIDIER</v>
      </c>
      <c r="G21" s="441"/>
      <c r="H21" s="410"/>
      <c r="I21" s="442"/>
      <c r="K21" s="410"/>
      <c r="L21" s="437" t="str">
        <f>IF(J20=J22,"",IF(J20&lt;J22,I22,I20))</f>
        <v>SPERANDIO</v>
      </c>
      <c r="M21" s="437"/>
      <c r="N21" s="437"/>
      <c r="O21" s="437"/>
      <c r="P21" s="429">
        <v>0</v>
      </c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</row>
    <row r="22" spans="1:32" ht="12.75">
      <c r="A22" s="112"/>
      <c r="B22" s="112"/>
      <c r="E22" s="410"/>
      <c r="F22" s="410"/>
      <c r="G22" s="410"/>
      <c r="H22" s="438"/>
      <c r="I22" s="441" t="str">
        <f>IF(U7=3,D7,IF(U8=3,D8,IF(U9=3,D9,IF(U10=3,D10,"3ème de poule"))))</f>
        <v>JEANDIDIER</v>
      </c>
      <c r="J22" s="429">
        <v>0</v>
      </c>
      <c r="K22" s="436"/>
      <c r="L22" s="410"/>
      <c r="M22" s="410"/>
      <c r="N22" s="410"/>
      <c r="O22" s="410"/>
      <c r="P22" s="410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</row>
    <row r="23" spans="1:32" ht="12.75">
      <c r="A23" s="112"/>
      <c r="B23" s="112"/>
      <c r="E23" s="410"/>
      <c r="F23" s="410"/>
      <c r="G23" s="410"/>
      <c r="H23" s="410"/>
      <c r="I23" s="410"/>
      <c r="K23" s="410"/>
      <c r="L23" s="410"/>
      <c r="M23" s="410"/>
      <c r="N23" s="410"/>
      <c r="O23" s="410"/>
      <c r="P23" s="410"/>
      <c r="V23" s="112"/>
      <c r="W23" s="112"/>
      <c r="X23" s="415"/>
      <c r="Y23" s="415"/>
      <c r="Z23" s="415"/>
      <c r="AA23" s="112"/>
      <c r="AB23" s="450"/>
      <c r="AC23" s="112"/>
      <c r="AD23" s="112"/>
      <c r="AE23" s="112"/>
      <c r="AF23" s="112"/>
    </row>
    <row r="24" spans="1:32" ht="12.75">
      <c r="A24" s="112"/>
      <c r="B24" s="112"/>
      <c r="E24" s="410"/>
      <c r="F24" s="410"/>
      <c r="G24" s="410"/>
      <c r="H24" s="410"/>
      <c r="I24" s="410"/>
      <c r="K24" s="410"/>
      <c r="L24" s="410"/>
      <c r="M24" s="410"/>
      <c r="N24" s="410"/>
      <c r="O24" s="410"/>
      <c r="P24" s="410"/>
      <c r="V24" s="112"/>
      <c r="W24" s="112"/>
      <c r="X24" s="415"/>
      <c r="Y24" s="451"/>
      <c r="Z24" s="415"/>
      <c r="AA24" s="112"/>
      <c r="AB24" s="450"/>
      <c r="AC24" s="112"/>
      <c r="AD24" s="112"/>
      <c r="AE24" s="112"/>
      <c r="AF24" s="112"/>
    </row>
    <row r="25" spans="1:32" ht="12.75">
      <c r="A25" s="112"/>
      <c r="B25" s="112"/>
      <c r="J25"/>
      <c r="V25" s="112"/>
      <c r="W25" s="112"/>
      <c r="X25" s="415"/>
      <c r="Y25" s="451"/>
      <c r="Z25" s="415"/>
      <c r="AA25" s="112"/>
      <c r="AB25" s="450"/>
      <c r="AC25" s="112"/>
      <c r="AD25" s="112"/>
      <c r="AE25" s="112"/>
      <c r="AF25" s="112"/>
    </row>
    <row r="26" spans="1:32" ht="12.75">
      <c r="A26" s="112"/>
      <c r="B26" s="112"/>
      <c r="J26"/>
      <c r="V26" s="112"/>
      <c r="W26" s="112"/>
      <c r="X26" s="415"/>
      <c r="Y26" s="451"/>
      <c r="Z26" s="415"/>
      <c r="AA26" s="112"/>
      <c r="AB26" s="450"/>
      <c r="AC26" s="112"/>
      <c r="AD26" s="112"/>
      <c r="AE26" s="112"/>
      <c r="AF26" s="112"/>
    </row>
    <row r="27" spans="1:32" ht="12.75">
      <c r="A27" s="112"/>
      <c r="B27" s="112"/>
      <c r="J27"/>
      <c r="V27" s="112"/>
      <c r="W27" s="112"/>
      <c r="X27" s="415"/>
      <c r="Y27" s="451"/>
      <c r="Z27" s="415"/>
      <c r="AA27" s="112"/>
      <c r="AB27" s="450"/>
      <c r="AC27" s="112"/>
      <c r="AD27" s="112"/>
      <c r="AE27" s="112"/>
      <c r="AF27" s="112"/>
    </row>
    <row r="28" spans="1:32" ht="12.75">
      <c r="A28" s="112"/>
      <c r="B28" s="112"/>
      <c r="J28"/>
      <c r="V28" s="112"/>
      <c r="W28" s="112"/>
      <c r="X28" s="415"/>
      <c r="Y28" s="451"/>
      <c r="Z28" s="415"/>
      <c r="AA28" s="112"/>
      <c r="AB28" s="450"/>
      <c r="AC28" s="112"/>
      <c r="AD28" s="112"/>
      <c r="AE28" s="112"/>
      <c r="AF28" s="112"/>
    </row>
    <row r="29" spans="1:32" ht="7.5" customHeight="1">
      <c r="A29" s="112"/>
      <c r="B29" s="112"/>
      <c r="J29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</row>
    <row r="30" spans="1:32" ht="12.75" customHeight="1">
      <c r="A30" s="112"/>
      <c r="B30" s="112"/>
      <c r="J30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</row>
    <row r="31" spans="1:32" ht="12.75">
      <c r="A31" s="112"/>
      <c r="B31" s="112"/>
      <c r="J31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</row>
    <row r="32" spans="1:31" ht="18" customHeight="1">
      <c r="A32" s="112"/>
      <c r="B32" s="112"/>
      <c r="C32" s="112"/>
      <c r="D32" s="112"/>
      <c r="E32" s="112"/>
      <c r="F32" s="112"/>
      <c r="G32" s="112"/>
      <c r="H32" s="452" t="s">
        <v>357</v>
      </c>
      <c r="I32" s="452"/>
      <c r="J32" s="452"/>
      <c r="K32" s="452"/>
      <c r="L32" s="452"/>
      <c r="M32" s="452"/>
      <c r="N32" s="452"/>
      <c r="O32" s="452"/>
      <c r="P32" s="45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</row>
    <row r="33" spans="1:31" ht="12.75">
      <c r="A33" s="112"/>
      <c r="B33" s="112"/>
      <c r="C33" s="112"/>
      <c r="D33" s="112"/>
      <c r="E33" s="112"/>
      <c r="F33" s="112"/>
      <c r="G33" s="112"/>
      <c r="H33" s="453"/>
      <c r="I33" s="453"/>
      <c r="J33" s="453"/>
      <c r="K33" s="453"/>
      <c r="L33" s="453"/>
      <c r="M33" s="453"/>
      <c r="N33" s="454">
        <f>MAX(Z7:AC10)</f>
        <v>82</v>
      </c>
      <c r="O33" s="454"/>
      <c r="P33" s="454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</row>
    <row r="34" spans="1:31" ht="12.75">
      <c r="A34" s="112"/>
      <c r="B34" s="112"/>
      <c r="C34" s="455"/>
      <c r="D34" s="455"/>
      <c r="E34" s="455"/>
      <c r="F34" s="455"/>
      <c r="G34" s="455"/>
      <c r="H34" s="453"/>
      <c r="I34" s="453"/>
      <c r="J34" s="453"/>
      <c r="K34" s="453"/>
      <c r="L34" s="453"/>
      <c r="M34" s="453"/>
      <c r="N34" s="454"/>
      <c r="O34" s="454"/>
      <c r="P34" s="454"/>
      <c r="Q34" s="455"/>
      <c r="R34" s="455"/>
      <c r="S34" s="455"/>
      <c r="T34" s="455"/>
      <c r="U34" s="455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</row>
    <row r="35" spans="1:31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455"/>
      <c r="R35" s="455"/>
      <c r="S35" s="455"/>
      <c r="T35" s="455"/>
      <c r="U35" s="455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</row>
    <row r="36" spans="1:31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455"/>
      <c r="R36" s="455"/>
      <c r="S36" s="455"/>
      <c r="T36" s="455"/>
      <c r="U36" s="455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</row>
  </sheetData>
  <sheetProtection selectLockedCells="1" selectUnlockedCells="1"/>
  <mergeCells count="74">
    <mergeCell ref="A1:A36"/>
    <mergeCell ref="B1:I1"/>
    <mergeCell ref="J1:N1"/>
    <mergeCell ref="O1:U1"/>
    <mergeCell ref="V1:W36"/>
    <mergeCell ref="X1:AE5"/>
    <mergeCell ref="B2:F2"/>
    <mergeCell ref="G2:I2"/>
    <mergeCell ref="J2:U2"/>
    <mergeCell ref="E3:G3"/>
    <mergeCell ref="H3:J3"/>
    <mergeCell ref="L3:O3"/>
    <mergeCell ref="Q3:U3"/>
    <mergeCell ref="B4:U4"/>
    <mergeCell ref="B5:M5"/>
    <mergeCell ref="N5:N6"/>
    <mergeCell ref="O5:O6"/>
    <mergeCell ref="P5:P6"/>
    <mergeCell ref="Q5:Q6"/>
    <mergeCell ref="R5:R6"/>
    <mergeCell ref="S5:T6"/>
    <mergeCell ref="U5:U6"/>
    <mergeCell ref="D6:F6"/>
    <mergeCell ref="G6:H6"/>
    <mergeCell ref="X6:Y6"/>
    <mergeCell ref="Z6:AC6"/>
    <mergeCell ref="AD6:AE6"/>
    <mergeCell ref="D7:F7"/>
    <mergeCell ref="G7:H7"/>
    <mergeCell ref="S7:T7"/>
    <mergeCell ref="X7:Y7"/>
    <mergeCell ref="AD7:AE7"/>
    <mergeCell ref="D8:F8"/>
    <mergeCell ref="G8:H8"/>
    <mergeCell ref="S8:T8"/>
    <mergeCell ref="X8:Y8"/>
    <mergeCell ref="AD8:AE8"/>
    <mergeCell ref="D9:F9"/>
    <mergeCell ref="G9:H9"/>
    <mergeCell ref="S9:T9"/>
    <mergeCell ref="X9:Y9"/>
    <mergeCell ref="AD9:AE9"/>
    <mergeCell ref="D10:F10"/>
    <mergeCell ref="G10:H10"/>
    <mergeCell ref="S10:T10"/>
    <mergeCell ref="X10:Y10"/>
    <mergeCell ref="AD10:AE10"/>
    <mergeCell ref="B11:B36"/>
    <mergeCell ref="X11:AE13"/>
    <mergeCell ref="X14:AB14"/>
    <mergeCell ref="AC14:AD14"/>
    <mergeCell ref="AE14:AE19"/>
    <mergeCell ref="X15:AB15"/>
    <mergeCell ref="AC15:AD15"/>
    <mergeCell ref="Y16:AB16"/>
    <mergeCell ref="AC16:AD16"/>
    <mergeCell ref="F17:G17"/>
    <mergeCell ref="L17:O17"/>
    <mergeCell ref="Y17:AB17"/>
    <mergeCell ref="AC17:AD17"/>
    <mergeCell ref="Y18:AB18"/>
    <mergeCell ref="AC18:AD18"/>
    <mergeCell ref="E19:G19"/>
    <mergeCell ref="L19:P19"/>
    <mergeCell ref="Y19:AB19"/>
    <mergeCell ref="AC19:AD19"/>
    <mergeCell ref="F21:G21"/>
    <mergeCell ref="L21:O21"/>
    <mergeCell ref="H32:P32"/>
    <mergeCell ref="Q32:U33"/>
    <mergeCell ref="H33:M34"/>
    <mergeCell ref="N33:P34"/>
    <mergeCell ref="Q34:U36"/>
    <mergeCell ref="H35:P3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7"/>
  <sheetViews>
    <sheetView workbookViewId="0" topLeftCell="A1">
      <selection activeCell="A1" sqref="A1"/>
    </sheetView>
  </sheetViews>
  <sheetFormatPr defaultColWidth="12.57421875" defaultRowHeight="12.75"/>
  <cols>
    <col min="1" max="1" width="2.140625" style="0" customWidth="1"/>
    <col min="2" max="2" width="3.421875" style="0" customWidth="1"/>
    <col min="3" max="3" width="15.7109375" style="0" customWidth="1"/>
    <col min="4" max="4" width="3.57421875" style="410" customWidth="1"/>
    <col min="5" max="5" width="3.421875" style="0" customWidth="1"/>
    <col min="6" max="6" width="14.140625" style="0" customWidth="1"/>
    <col min="7" max="7" width="3.57421875" style="0" customWidth="1"/>
    <col min="8" max="9" width="7.140625" style="0" customWidth="1"/>
    <col min="10" max="11" width="3.57421875" style="0" customWidth="1"/>
    <col min="12" max="12" width="14.28125" style="0" customWidth="1"/>
    <col min="13" max="13" width="3.57421875" style="0" customWidth="1"/>
    <col min="14" max="15" width="7.140625" style="0" customWidth="1"/>
    <col min="16" max="16" width="3.57421875" style="0" customWidth="1"/>
    <col min="17" max="17" width="14.28125" style="0" customWidth="1"/>
    <col min="18" max="18" width="3.57421875" style="0" customWidth="1"/>
    <col min="19" max="19" width="9.00390625" style="0" customWidth="1"/>
    <col min="20" max="20" width="5.7109375" style="0" customWidth="1"/>
    <col min="21" max="22" width="3.57421875" style="0" customWidth="1"/>
    <col min="23" max="23" width="14.28125" style="0" customWidth="1"/>
    <col min="24" max="24" width="4.140625" style="0" customWidth="1"/>
    <col min="25" max="25" width="4.28125" style="0" customWidth="1"/>
    <col min="26" max="26" width="4.140625" style="0" customWidth="1"/>
    <col min="27" max="27" width="4.00390625" style="0" customWidth="1"/>
    <col min="28" max="28" width="9.7109375" style="0" customWidth="1"/>
    <col min="29" max="16384" width="11.57421875" style="0" customWidth="1"/>
  </cols>
  <sheetData>
    <row r="1" spans="5:19" ht="17.25" customHeight="1">
      <c r="E1" s="456" t="s">
        <v>358</v>
      </c>
      <c r="F1" s="456"/>
      <c r="G1" s="456"/>
      <c r="H1" s="456"/>
      <c r="I1" s="456"/>
      <c r="J1" s="456"/>
      <c r="K1" s="456"/>
      <c r="L1" s="456"/>
      <c r="M1" s="412" t="s">
        <v>359</v>
      </c>
      <c r="N1" s="412"/>
      <c r="O1" s="412"/>
      <c r="P1" s="412"/>
      <c r="Q1" s="412" t="s">
        <v>360</v>
      </c>
      <c r="R1" s="412"/>
      <c r="S1" s="412"/>
    </row>
    <row r="2" spans="5:12" ht="18" customHeight="1">
      <c r="E2" s="457" t="s">
        <v>361</v>
      </c>
      <c r="F2" s="457"/>
      <c r="G2" s="457"/>
      <c r="H2" s="457"/>
      <c r="I2" s="458" t="s">
        <v>52</v>
      </c>
      <c r="J2" s="458"/>
      <c r="K2" s="458"/>
      <c r="L2" s="458"/>
    </row>
    <row r="3" spans="5:28" ht="14.25" customHeight="1">
      <c r="E3" s="459" t="s">
        <v>362</v>
      </c>
      <c r="F3" s="459"/>
      <c r="G3" s="459"/>
      <c r="H3" s="459"/>
      <c r="Q3" s="417" t="s">
        <v>363</v>
      </c>
      <c r="R3" s="417"/>
      <c r="S3" s="417"/>
      <c r="T3" s="417"/>
      <c r="U3" s="417"/>
      <c r="V3" s="417"/>
      <c r="W3" s="417"/>
      <c r="X3" s="417"/>
      <c r="AB3">
        <v>2</v>
      </c>
    </row>
    <row r="4" spans="13:24" ht="12.75">
      <c r="M4" s="460" t="s">
        <v>364</v>
      </c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</row>
    <row r="5" spans="4:24" ht="12.75">
      <c r="D5" s="461"/>
      <c r="E5" s="462"/>
      <c r="F5" s="463" t="s">
        <v>365</v>
      </c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</row>
    <row r="6" spans="1:25" ht="9" customHeight="1">
      <c r="A6" s="112"/>
      <c r="B6" s="112"/>
      <c r="C6" s="112"/>
      <c r="D6" s="464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6"/>
      <c r="Y6" s="467"/>
    </row>
    <row r="7" spans="1:25" ht="11.25" customHeight="1">
      <c r="A7" s="112"/>
      <c r="B7" s="112"/>
      <c r="C7" s="112"/>
      <c r="D7" s="468"/>
      <c r="E7" s="410"/>
      <c r="F7" s="469" t="s">
        <v>236</v>
      </c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70"/>
      <c r="Y7" s="467"/>
    </row>
    <row r="8" spans="1:25" ht="12.75">
      <c r="A8" s="112"/>
      <c r="B8" s="112"/>
      <c r="C8" s="112"/>
      <c r="D8" s="468"/>
      <c r="E8" s="471">
        <v>1</v>
      </c>
      <c r="F8" s="428" t="s">
        <v>51</v>
      </c>
      <c r="G8" s="429">
        <v>0</v>
      </c>
      <c r="H8" s="472" t="s">
        <v>366</v>
      </c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10"/>
      <c r="T8" s="410"/>
      <c r="U8" s="410"/>
      <c r="V8" s="410"/>
      <c r="W8" s="410"/>
      <c r="X8" s="470"/>
      <c r="Y8" s="467"/>
    </row>
    <row r="9" spans="1:25" ht="12.75">
      <c r="A9" s="112"/>
      <c r="B9" s="112"/>
      <c r="C9" s="112"/>
      <c r="D9" s="468"/>
      <c r="E9" s="471"/>
      <c r="F9" s="428" t="s">
        <v>367</v>
      </c>
      <c r="G9" s="429">
        <v>2</v>
      </c>
      <c r="H9" s="474"/>
      <c r="I9" s="475"/>
      <c r="J9" s="476"/>
      <c r="K9" s="476"/>
      <c r="L9" s="476"/>
      <c r="M9" s="476"/>
      <c r="N9" s="476"/>
      <c r="O9" s="476"/>
      <c r="P9" s="476"/>
      <c r="Q9" s="476"/>
      <c r="R9" s="476"/>
      <c r="S9" s="477" t="str">
        <f>IF(G8=G9,"",IF(G8&lt;G9,F9,F8))</f>
        <v>MARTIN JM</v>
      </c>
      <c r="T9" s="477"/>
      <c r="U9" s="429">
        <v>1</v>
      </c>
      <c r="V9" s="410"/>
      <c r="W9" s="410"/>
      <c r="X9" s="470"/>
      <c r="Y9" s="467"/>
    </row>
    <row r="10" spans="1:25" ht="12.75">
      <c r="A10" s="112"/>
      <c r="B10" s="112"/>
      <c r="C10" s="112"/>
      <c r="D10" s="468"/>
      <c r="E10" s="410"/>
      <c r="F10" s="478"/>
      <c r="G10" s="410"/>
      <c r="H10" s="479"/>
      <c r="I10" s="480"/>
      <c r="J10" s="410"/>
      <c r="K10" s="410"/>
      <c r="L10" s="410"/>
      <c r="M10" s="481" t="str">
        <f>IF(P13=M13,"3ème poule A",IF(P13&lt;M13,Q13,L13))</f>
        <v>DECKER</v>
      </c>
      <c r="N10" s="481"/>
      <c r="O10" s="481"/>
      <c r="P10" s="481"/>
      <c r="Q10" s="410"/>
      <c r="R10" s="410"/>
      <c r="S10" s="482"/>
      <c r="T10" s="483"/>
      <c r="U10" s="410"/>
      <c r="V10" s="410"/>
      <c r="W10" s="410"/>
      <c r="X10" s="470"/>
      <c r="Y10" s="467"/>
    </row>
    <row r="11" spans="1:25" ht="12.75">
      <c r="A11" s="112"/>
      <c r="B11" s="112"/>
      <c r="C11" s="112"/>
      <c r="D11" s="468"/>
      <c r="E11" s="410"/>
      <c r="F11" s="410"/>
      <c r="G11" s="410"/>
      <c r="H11" s="477" t="str">
        <f>IF(G8=G9,"",IF(G8&lt;G9,F8,F9))</f>
        <v>BICHET</v>
      </c>
      <c r="I11" s="477"/>
      <c r="J11" s="429">
        <v>0</v>
      </c>
      <c r="K11" s="410"/>
      <c r="L11" s="410"/>
      <c r="M11" s="410"/>
      <c r="N11" s="484"/>
      <c r="O11" s="485"/>
      <c r="P11" s="410"/>
      <c r="Q11" s="410"/>
      <c r="R11" s="410"/>
      <c r="S11" s="486"/>
      <c r="T11" s="487"/>
      <c r="U11" s="410"/>
      <c r="V11" s="410"/>
      <c r="W11" s="410"/>
      <c r="X11" s="470"/>
      <c r="Y11" s="467"/>
    </row>
    <row r="12" spans="1:25" ht="12.75">
      <c r="A12" s="112"/>
      <c r="B12" s="112"/>
      <c r="C12" s="112"/>
      <c r="D12" s="468"/>
      <c r="E12" s="410"/>
      <c r="F12" s="410"/>
      <c r="G12" s="415"/>
      <c r="H12" s="488"/>
      <c r="I12" s="489"/>
      <c r="J12" s="490"/>
      <c r="K12" s="410"/>
      <c r="L12" s="410"/>
      <c r="M12" s="410"/>
      <c r="N12" s="491"/>
      <c r="O12" s="492"/>
      <c r="P12" s="410"/>
      <c r="Q12" s="410"/>
      <c r="R12" s="410"/>
      <c r="S12" s="493"/>
      <c r="T12" s="494"/>
      <c r="U12" s="410"/>
      <c r="V12" s="410"/>
      <c r="W12" s="410"/>
      <c r="X12" s="470"/>
      <c r="Y12" s="467"/>
    </row>
    <row r="13" spans="1:25" ht="6.75" customHeight="1">
      <c r="A13" s="112"/>
      <c r="B13" s="112"/>
      <c r="C13" s="112"/>
      <c r="D13" s="468"/>
      <c r="E13" s="410"/>
      <c r="F13" s="481" t="str">
        <f>IF(J11=J16,"4ème poule A",IF(J11&lt;J16,H11,H16))</f>
        <v>BICHET</v>
      </c>
      <c r="G13" s="495"/>
      <c r="H13" s="496"/>
      <c r="I13" s="497"/>
      <c r="J13" s="473"/>
      <c r="K13" s="473"/>
      <c r="L13" s="477" t="str">
        <f>IF(J11=J16,"",IF(J11&lt;J16,H16,H11))</f>
        <v>DECKER</v>
      </c>
      <c r="M13" s="429">
        <v>0</v>
      </c>
      <c r="N13" s="498"/>
      <c r="O13" s="499"/>
      <c r="P13" s="429">
        <v>2</v>
      </c>
      <c r="Q13" s="477" t="str">
        <f>IF(W13=S18,S9,IF(W13=S9,S18,""))</f>
        <v>MARTIN JM</v>
      </c>
      <c r="R13" s="500"/>
      <c r="S13" s="496"/>
      <c r="T13" s="497"/>
      <c r="U13" s="473"/>
      <c r="V13" s="473"/>
      <c r="W13" s="430" t="str">
        <f>IF(U9=U18,"1er poule A",IF(U9&lt;U18,S18,S9))</f>
        <v>VAUTRIN</v>
      </c>
      <c r="X13" s="470"/>
      <c r="Y13" s="467"/>
    </row>
    <row r="14" spans="1:25" ht="6.75" customHeight="1">
      <c r="A14" s="112"/>
      <c r="B14" s="112"/>
      <c r="C14" s="112"/>
      <c r="D14" s="468"/>
      <c r="E14" s="410"/>
      <c r="F14" s="481"/>
      <c r="G14" s="490"/>
      <c r="H14" s="482"/>
      <c r="I14" s="501"/>
      <c r="J14" s="476"/>
      <c r="K14" s="476"/>
      <c r="L14" s="477"/>
      <c r="M14" s="477"/>
      <c r="N14" s="502"/>
      <c r="O14" s="501"/>
      <c r="P14" s="429"/>
      <c r="Q14" s="429"/>
      <c r="R14" s="485"/>
      <c r="S14" s="482"/>
      <c r="T14" s="501"/>
      <c r="U14" s="476"/>
      <c r="V14" s="476"/>
      <c r="W14" s="430"/>
      <c r="X14" s="470"/>
      <c r="Y14" s="467"/>
    </row>
    <row r="15" spans="1:25" ht="12.75">
      <c r="A15" s="112"/>
      <c r="B15" s="112"/>
      <c r="C15" s="112"/>
      <c r="D15" s="468"/>
      <c r="E15" s="410"/>
      <c r="F15" s="410"/>
      <c r="G15" s="410"/>
      <c r="H15" s="486"/>
      <c r="I15" s="487"/>
      <c r="J15" s="410"/>
      <c r="K15" s="410"/>
      <c r="L15" s="410"/>
      <c r="M15" s="410"/>
      <c r="N15" s="486"/>
      <c r="O15" s="487"/>
      <c r="P15" s="410"/>
      <c r="Q15" s="410"/>
      <c r="R15" s="410"/>
      <c r="S15" s="486"/>
      <c r="T15" s="487"/>
      <c r="U15" s="410"/>
      <c r="V15" s="410"/>
      <c r="W15" s="410"/>
      <c r="X15" s="470"/>
      <c r="Y15" s="467"/>
    </row>
    <row r="16" spans="1:25" ht="12.75">
      <c r="A16" s="112"/>
      <c r="B16" s="112"/>
      <c r="C16" s="112"/>
      <c r="D16" s="468"/>
      <c r="E16" s="410"/>
      <c r="F16" s="410"/>
      <c r="G16" s="410"/>
      <c r="H16" s="477" t="str">
        <f>IF(G18=G19,"",IF(G18&lt;G19,F18,F19))</f>
        <v>DECKER</v>
      </c>
      <c r="I16" s="477"/>
      <c r="J16" s="503">
        <v>2</v>
      </c>
      <c r="K16" s="410"/>
      <c r="L16" s="410"/>
      <c r="M16" s="410"/>
      <c r="N16" s="486"/>
      <c r="O16" s="487"/>
      <c r="P16" s="410"/>
      <c r="Q16" s="410"/>
      <c r="R16" s="410"/>
      <c r="S16" s="486"/>
      <c r="T16" s="487"/>
      <c r="U16" s="410"/>
      <c r="V16" s="410"/>
      <c r="W16" s="410"/>
      <c r="X16" s="470"/>
      <c r="Y16" s="467"/>
    </row>
    <row r="17" spans="1:25" ht="12.75">
      <c r="A17" s="112"/>
      <c r="B17" s="112"/>
      <c r="C17" s="112"/>
      <c r="D17" s="468"/>
      <c r="E17" s="410"/>
      <c r="F17" s="469" t="s">
        <v>236</v>
      </c>
      <c r="G17" s="410"/>
      <c r="H17" s="479"/>
      <c r="I17" s="480"/>
      <c r="J17" s="410"/>
      <c r="K17" s="410"/>
      <c r="L17" s="410"/>
      <c r="M17" s="430" t="str">
        <f>IF(P13=M13,"2ème poule A",IF(P13&lt;M13,L13,Q13))</f>
        <v>MARTIN JM</v>
      </c>
      <c r="N17" s="430"/>
      <c r="O17" s="430"/>
      <c r="P17" s="430"/>
      <c r="Q17" s="410"/>
      <c r="R17" s="410"/>
      <c r="S17" s="486"/>
      <c r="T17" s="487"/>
      <c r="U17" s="410"/>
      <c r="V17" s="410"/>
      <c r="W17" s="410"/>
      <c r="X17" s="470"/>
      <c r="Y17" s="467"/>
    </row>
    <row r="18" spans="1:25" ht="12.75">
      <c r="A18" s="112"/>
      <c r="B18" s="112"/>
      <c r="C18" s="112"/>
      <c r="D18" s="468"/>
      <c r="E18" s="471">
        <v>2</v>
      </c>
      <c r="F18" s="428" t="s">
        <v>81</v>
      </c>
      <c r="G18" s="429">
        <v>1</v>
      </c>
      <c r="H18" s="504"/>
      <c r="I18" s="505"/>
      <c r="J18" s="473"/>
      <c r="K18" s="473"/>
      <c r="L18" s="473"/>
      <c r="M18" s="473"/>
      <c r="N18" s="473"/>
      <c r="O18" s="473"/>
      <c r="P18" s="473"/>
      <c r="Q18" s="473"/>
      <c r="R18" s="473"/>
      <c r="S18" s="477" t="str">
        <f>IF(G18=G19,"",IF(G18&lt;G19,F19,F18))</f>
        <v>VAUTRIN</v>
      </c>
      <c r="T18" s="477"/>
      <c r="U18" s="429">
        <v>2</v>
      </c>
      <c r="V18" s="410"/>
      <c r="W18" s="410"/>
      <c r="X18" s="470"/>
      <c r="Y18" s="467"/>
    </row>
    <row r="19" spans="1:25" ht="12.75">
      <c r="A19" s="112"/>
      <c r="B19" s="112"/>
      <c r="C19" s="112"/>
      <c r="D19" s="468"/>
      <c r="E19" s="471"/>
      <c r="F19" s="428" t="s">
        <v>47</v>
      </c>
      <c r="G19" s="429">
        <v>2</v>
      </c>
      <c r="H19" s="476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10"/>
      <c r="T19" s="410"/>
      <c r="U19" s="410"/>
      <c r="V19" s="410"/>
      <c r="W19" s="410"/>
      <c r="X19" s="470"/>
      <c r="Y19" s="467"/>
    </row>
    <row r="20" spans="1:25" ht="12.75">
      <c r="A20" s="112"/>
      <c r="B20" s="112"/>
      <c r="C20" s="112"/>
      <c r="D20" s="506"/>
      <c r="E20" s="461"/>
      <c r="F20" s="507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508"/>
      <c r="Y20" s="467"/>
    </row>
    <row r="21" spans="4:24" ht="12.75">
      <c r="D21" s="465"/>
      <c r="E21" s="509"/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09"/>
      <c r="U21" s="509"/>
      <c r="V21" s="509"/>
      <c r="W21" s="509"/>
      <c r="X21" s="509"/>
    </row>
    <row r="23" spans="4:24" ht="12.75">
      <c r="D23" s="461"/>
      <c r="E23" s="462"/>
      <c r="F23" s="463" t="s">
        <v>368</v>
      </c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</row>
    <row r="24" spans="1:25" ht="12.75">
      <c r="A24" s="112"/>
      <c r="B24" s="112"/>
      <c r="C24" s="112"/>
      <c r="D24" s="464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5"/>
      <c r="W24" s="465"/>
      <c r="X24" s="466"/>
      <c r="Y24" s="467"/>
    </row>
    <row r="25" spans="1:25" ht="12.75">
      <c r="A25" s="112"/>
      <c r="B25" s="112"/>
      <c r="C25" s="112"/>
      <c r="D25" s="468"/>
      <c r="E25" s="410"/>
      <c r="F25" s="469" t="s">
        <v>173</v>
      </c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70"/>
      <c r="Y25" s="467"/>
    </row>
    <row r="26" spans="1:25" ht="12.75">
      <c r="A26" s="112"/>
      <c r="B26" s="112"/>
      <c r="C26" s="112"/>
      <c r="D26" s="468"/>
      <c r="E26" s="471">
        <v>1</v>
      </c>
      <c r="F26" s="428" t="s">
        <v>369</v>
      </c>
      <c r="G26" s="429">
        <v>0</v>
      </c>
      <c r="H26" s="472" t="s">
        <v>370</v>
      </c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10"/>
      <c r="T26" s="410"/>
      <c r="U26" s="410"/>
      <c r="V26" s="410"/>
      <c r="W26" s="410"/>
      <c r="X26" s="470"/>
      <c r="Y26" s="467"/>
    </row>
    <row r="27" spans="1:25" ht="12.75">
      <c r="A27" s="112"/>
      <c r="B27" s="112"/>
      <c r="C27" s="112"/>
      <c r="D27" s="468"/>
      <c r="E27" s="471"/>
      <c r="F27" s="428" t="s">
        <v>72</v>
      </c>
      <c r="G27" s="429">
        <v>2</v>
      </c>
      <c r="H27" s="474"/>
      <c r="I27" s="475"/>
      <c r="J27" s="476"/>
      <c r="K27" s="476"/>
      <c r="L27" s="476"/>
      <c r="M27" s="476"/>
      <c r="N27" s="476"/>
      <c r="O27" s="476"/>
      <c r="P27" s="476"/>
      <c r="Q27" s="476"/>
      <c r="R27" s="476"/>
      <c r="S27" s="477" t="str">
        <f>IF(G26=G27,"",IF(G26&lt;G27,F27,F26))</f>
        <v>NAIR</v>
      </c>
      <c r="T27" s="477"/>
      <c r="U27" s="429">
        <v>0</v>
      </c>
      <c r="V27" s="410"/>
      <c r="W27" s="410"/>
      <c r="X27" s="470"/>
      <c r="Y27" s="467"/>
    </row>
    <row r="28" spans="1:25" ht="12.75">
      <c r="A28" s="112"/>
      <c r="B28" s="112"/>
      <c r="C28" s="112"/>
      <c r="D28" s="468"/>
      <c r="E28" s="410"/>
      <c r="F28" s="478"/>
      <c r="G28" s="410"/>
      <c r="H28" s="479"/>
      <c r="I28" s="480"/>
      <c r="J28" s="410"/>
      <c r="K28" s="410"/>
      <c r="L28" s="410"/>
      <c r="M28" s="481" t="str">
        <f>IF(M31=P31,"3ème poule B",IF(M31&lt;P31,L31,Q31))</f>
        <v>NAIR</v>
      </c>
      <c r="N28" s="481"/>
      <c r="O28" s="481"/>
      <c r="P28" s="481"/>
      <c r="Q28" s="410"/>
      <c r="R28" s="410"/>
      <c r="S28" s="482"/>
      <c r="T28" s="483"/>
      <c r="U28" s="410"/>
      <c r="V28" s="410"/>
      <c r="W28" s="410"/>
      <c r="X28" s="470"/>
      <c r="Y28" s="467"/>
    </row>
    <row r="29" spans="1:25" ht="12.75">
      <c r="A29" s="112"/>
      <c r="B29" s="112"/>
      <c r="C29" s="112"/>
      <c r="D29" s="468"/>
      <c r="E29" s="410"/>
      <c r="F29" s="410"/>
      <c r="G29" s="410"/>
      <c r="H29" s="477" t="str">
        <f>IF(G26=G27,"",IF(G26&lt;G27,F26,F27))</f>
        <v>MARTIN M</v>
      </c>
      <c r="I29" s="477"/>
      <c r="J29" s="510">
        <v>2</v>
      </c>
      <c r="K29" s="410"/>
      <c r="L29" s="410"/>
      <c r="M29" s="410"/>
      <c r="N29" s="484"/>
      <c r="O29" s="485"/>
      <c r="P29" s="410"/>
      <c r="Q29" s="410"/>
      <c r="R29" s="410"/>
      <c r="S29" s="486"/>
      <c r="T29" s="487"/>
      <c r="U29" s="410"/>
      <c r="V29" s="410"/>
      <c r="W29" s="410"/>
      <c r="X29" s="470"/>
      <c r="Y29" s="467"/>
    </row>
    <row r="30" spans="1:25" ht="12.75">
      <c r="A30" s="112"/>
      <c r="B30" s="112"/>
      <c r="C30" s="112"/>
      <c r="D30" s="468"/>
      <c r="E30" s="410"/>
      <c r="F30" s="410"/>
      <c r="G30" s="415"/>
      <c r="H30" s="488"/>
      <c r="I30" s="511"/>
      <c r="J30" s="490"/>
      <c r="K30" s="410"/>
      <c r="L30" s="410"/>
      <c r="M30" s="410"/>
      <c r="N30" s="491"/>
      <c r="O30" s="492"/>
      <c r="P30" s="410"/>
      <c r="Q30" s="410"/>
      <c r="R30" s="410"/>
      <c r="S30" s="493"/>
      <c r="T30" s="494"/>
      <c r="U30" s="410"/>
      <c r="V30" s="410"/>
      <c r="W30" s="410"/>
      <c r="X30" s="470"/>
      <c r="Y30" s="467"/>
    </row>
    <row r="31" spans="1:25" ht="6.75" customHeight="1">
      <c r="A31" s="112"/>
      <c r="B31" s="112"/>
      <c r="C31" s="112"/>
      <c r="D31" s="468"/>
      <c r="E31" s="410"/>
      <c r="F31" s="481" t="str">
        <f>IF(J29=J34,"4ème poule B",IF(J29&lt;J34,H29,H34))</f>
        <v>LIMOUSIN</v>
      </c>
      <c r="G31" s="495"/>
      <c r="H31" s="496"/>
      <c r="I31" s="497"/>
      <c r="J31" s="473"/>
      <c r="K31" s="473"/>
      <c r="L31" s="477" t="str">
        <f>IF(J29=J34,"",IF(J29&lt;J34,H34,H29))</f>
        <v>MARTIN M</v>
      </c>
      <c r="M31" s="429">
        <v>2</v>
      </c>
      <c r="N31" s="498"/>
      <c r="O31" s="499"/>
      <c r="P31" s="429">
        <v>1</v>
      </c>
      <c r="Q31" s="477" t="str">
        <f>IF(U27=U36,"",IF(U27&lt;U36,S27,S36))</f>
        <v>NAIR</v>
      </c>
      <c r="R31" s="500"/>
      <c r="S31" s="496"/>
      <c r="T31" s="497"/>
      <c r="U31" s="473"/>
      <c r="V31" s="473"/>
      <c r="W31" s="430" t="str">
        <f>IF(U27=U36,"1er poule B",IF(U27&lt;U36,S36,S27))</f>
        <v>FEIT</v>
      </c>
      <c r="X31" s="470"/>
      <c r="Y31" s="467"/>
    </row>
    <row r="32" spans="1:25" ht="6.75" customHeight="1">
      <c r="A32" s="112"/>
      <c r="B32" s="112"/>
      <c r="C32" s="112"/>
      <c r="D32" s="468"/>
      <c r="E32" s="410"/>
      <c r="F32" s="481"/>
      <c r="G32" s="490"/>
      <c r="H32" s="482"/>
      <c r="I32" s="501"/>
      <c r="J32" s="476"/>
      <c r="K32" s="476"/>
      <c r="L32" s="477"/>
      <c r="M32" s="477"/>
      <c r="N32" s="502"/>
      <c r="O32" s="501"/>
      <c r="P32" s="429"/>
      <c r="Q32" s="429"/>
      <c r="R32" s="485"/>
      <c r="S32" s="482"/>
      <c r="T32" s="501"/>
      <c r="U32" s="476"/>
      <c r="V32" s="476"/>
      <c r="W32" s="430"/>
      <c r="X32" s="470"/>
      <c r="Y32" s="467"/>
    </row>
    <row r="33" spans="1:25" ht="12.75">
      <c r="A33" s="112"/>
      <c r="B33" s="112"/>
      <c r="C33" s="112"/>
      <c r="D33" s="468"/>
      <c r="E33" s="410"/>
      <c r="F33" s="410"/>
      <c r="G33" s="410"/>
      <c r="H33" s="486"/>
      <c r="I33" s="487"/>
      <c r="J33" s="410"/>
      <c r="K33" s="410"/>
      <c r="L33" s="410"/>
      <c r="M33" s="410"/>
      <c r="N33" s="486"/>
      <c r="O33" s="487"/>
      <c r="P33" s="410"/>
      <c r="Q33" s="410"/>
      <c r="R33" s="410"/>
      <c r="S33" s="486"/>
      <c r="T33" s="487"/>
      <c r="U33" s="410"/>
      <c r="V33" s="410"/>
      <c r="W33" s="410"/>
      <c r="X33" s="470"/>
      <c r="Y33" s="467"/>
    </row>
    <row r="34" spans="1:25" ht="12.75">
      <c r="A34" s="112"/>
      <c r="B34" s="112"/>
      <c r="C34" s="112"/>
      <c r="D34" s="468"/>
      <c r="E34" s="410"/>
      <c r="F34" s="410"/>
      <c r="G34" s="410"/>
      <c r="H34" s="477" t="str">
        <f>IF(G36=G37,"",IF(G36&lt;G37,F36,F37))</f>
        <v>LIMOUSIN</v>
      </c>
      <c r="I34" s="477"/>
      <c r="J34" s="503">
        <v>0</v>
      </c>
      <c r="K34" s="410"/>
      <c r="L34" s="410"/>
      <c r="M34" s="410"/>
      <c r="N34" s="486"/>
      <c r="O34" s="487"/>
      <c r="P34" s="410"/>
      <c r="Q34" s="410"/>
      <c r="R34" s="410"/>
      <c r="S34" s="486"/>
      <c r="T34" s="487"/>
      <c r="U34" s="410"/>
      <c r="V34" s="410"/>
      <c r="W34" s="410"/>
      <c r="X34" s="470"/>
      <c r="Y34" s="467"/>
    </row>
    <row r="35" spans="1:25" ht="12.75">
      <c r="A35" s="112"/>
      <c r="B35" s="112"/>
      <c r="C35" s="112"/>
      <c r="D35" s="468"/>
      <c r="E35" s="410"/>
      <c r="F35" s="469" t="s">
        <v>173</v>
      </c>
      <c r="G35" s="410"/>
      <c r="H35" s="479"/>
      <c r="I35" s="480"/>
      <c r="J35" s="410"/>
      <c r="K35" s="410"/>
      <c r="L35" s="410"/>
      <c r="M35" s="430" t="str">
        <f>IF(M31=P31,"2ème poule B",IF(M31&lt;P31,Q31,L31))</f>
        <v>MARTIN M</v>
      </c>
      <c r="N35" s="430"/>
      <c r="O35" s="430"/>
      <c r="P35" s="430"/>
      <c r="Q35" s="410"/>
      <c r="R35" s="410"/>
      <c r="S35" s="512"/>
      <c r="T35" s="487"/>
      <c r="U35" s="410"/>
      <c r="V35" s="410"/>
      <c r="W35" s="410"/>
      <c r="X35" s="470"/>
      <c r="Y35" s="467"/>
    </row>
    <row r="36" spans="1:25" ht="12.75">
      <c r="A36" s="112"/>
      <c r="B36" s="112"/>
      <c r="C36" s="112"/>
      <c r="D36" s="468"/>
      <c r="E36" s="471">
        <v>2</v>
      </c>
      <c r="F36" s="428" t="s">
        <v>66</v>
      </c>
      <c r="G36" s="510">
        <v>0</v>
      </c>
      <c r="H36" s="504"/>
      <c r="I36" s="505"/>
      <c r="J36" s="473"/>
      <c r="K36" s="473"/>
      <c r="L36" s="473"/>
      <c r="M36" s="473"/>
      <c r="N36" s="473"/>
      <c r="O36" s="473"/>
      <c r="P36" s="473"/>
      <c r="Q36" s="473"/>
      <c r="R36" s="473"/>
      <c r="S36" s="477" t="str">
        <f>IF(G36=G37,"",IF(G36&lt;G37,F37,F36))</f>
        <v>FEIT</v>
      </c>
      <c r="T36" s="477"/>
      <c r="U36" s="429">
        <v>2</v>
      </c>
      <c r="V36" s="410"/>
      <c r="W36" s="410"/>
      <c r="X36" s="470"/>
      <c r="Y36" s="467"/>
    </row>
    <row r="37" spans="1:25" ht="12.75">
      <c r="A37" s="112"/>
      <c r="B37" s="112"/>
      <c r="C37" s="112"/>
      <c r="D37" s="468"/>
      <c r="E37" s="471"/>
      <c r="F37" s="428" t="s">
        <v>92</v>
      </c>
      <c r="G37" s="429">
        <v>2</v>
      </c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10"/>
      <c r="T37" s="410"/>
      <c r="U37" s="410"/>
      <c r="V37" s="410"/>
      <c r="W37" s="410"/>
      <c r="X37" s="470"/>
      <c r="Y37" s="467"/>
    </row>
    <row r="38" spans="1:25" ht="12.75">
      <c r="A38" s="112"/>
      <c r="B38" s="112"/>
      <c r="C38" s="112"/>
      <c r="D38" s="506"/>
      <c r="E38" s="461"/>
      <c r="F38" s="507"/>
      <c r="G38" s="461"/>
      <c r="H38" s="461"/>
      <c r="I38" s="461"/>
      <c r="J38" s="461"/>
      <c r="K38" s="461"/>
      <c r="L38" s="461"/>
      <c r="M38" s="461"/>
      <c r="N38" s="461"/>
      <c r="O38" s="461"/>
      <c r="P38" s="461"/>
      <c r="Q38" s="461"/>
      <c r="R38" s="461"/>
      <c r="S38" s="461"/>
      <c r="T38" s="461"/>
      <c r="U38" s="461"/>
      <c r="V38" s="461"/>
      <c r="W38" s="461"/>
      <c r="X38" s="508"/>
      <c r="Y38" s="467"/>
    </row>
    <row r="39" spans="4:24" ht="12.75">
      <c r="D39" s="465"/>
      <c r="E39" s="509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509"/>
      <c r="R39" s="509"/>
      <c r="S39" s="509"/>
      <c r="T39" s="509"/>
      <c r="U39" s="509"/>
      <c r="V39" s="509"/>
      <c r="W39" s="509"/>
      <c r="X39" s="509"/>
    </row>
    <row r="40" spans="4:24" ht="12.75">
      <c r="D40" s="415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</row>
    <row r="41" spans="2:18" ht="12.75">
      <c r="B41" s="462"/>
      <c r="C41" s="462"/>
      <c r="D41" s="461"/>
      <c r="E41" s="462"/>
      <c r="F41" s="463" t="s">
        <v>371</v>
      </c>
      <c r="G41" s="463"/>
      <c r="H41" s="463"/>
      <c r="I41" s="463"/>
      <c r="J41" s="462"/>
      <c r="K41" s="462"/>
      <c r="L41" s="462"/>
      <c r="M41" s="462"/>
      <c r="N41" s="462"/>
      <c r="O41" s="462"/>
      <c r="P41" s="462"/>
      <c r="Q41" s="462"/>
      <c r="R41" s="462"/>
    </row>
    <row r="42" spans="1:28" ht="12.75">
      <c r="A42" s="513"/>
      <c r="B42" s="509"/>
      <c r="C42" s="509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6"/>
      <c r="S42" s="468"/>
      <c r="T42" s="410"/>
      <c r="W42" s="410"/>
      <c r="X42" s="410"/>
      <c r="Y42" s="410"/>
      <c r="Z42" s="410"/>
      <c r="AA42" s="410"/>
      <c r="AB42" s="514" t="s">
        <v>372</v>
      </c>
    </row>
    <row r="43" spans="1:28" ht="12.75">
      <c r="A43" s="513"/>
      <c r="B43" s="112"/>
      <c r="C43" s="112"/>
      <c r="D43" s="415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70"/>
      <c r="S43" s="468"/>
      <c r="T43" s="410"/>
      <c r="W43" s="426" t="s">
        <v>373</v>
      </c>
      <c r="X43" s="426" t="s">
        <v>374</v>
      </c>
      <c r="Y43" s="426"/>
      <c r="Z43" s="426"/>
      <c r="AA43" s="426"/>
      <c r="AB43" s="515" t="s">
        <v>301</v>
      </c>
    </row>
    <row r="44" spans="1:28" ht="12.75">
      <c r="A44" s="513"/>
      <c r="B44" s="112"/>
      <c r="C44" s="112"/>
      <c r="D44" s="415"/>
      <c r="E44" s="410"/>
      <c r="F44" s="410"/>
      <c r="G44" s="410"/>
      <c r="H44" s="516" t="str">
        <f>M10</f>
        <v>DECKER</v>
      </c>
      <c r="I44" s="516"/>
      <c r="J44" s="510">
        <v>2</v>
      </c>
      <c r="K44" s="410"/>
      <c r="L44" s="410"/>
      <c r="M44" s="410"/>
      <c r="N44" s="410"/>
      <c r="O44" s="410"/>
      <c r="P44" s="410"/>
      <c r="Q44" s="410"/>
      <c r="R44" s="470"/>
      <c r="S44" s="468"/>
      <c r="T44" s="410"/>
      <c r="W44" s="428" t="str">
        <f>F8</f>
        <v>BICHET</v>
      </c>
      <c r="X44" s="431"/>
      <c r="Y44" s="431"/>
      <c r="Z44" s="431"/>
      <c r="AA44" s="431"/>
      <c r="AB44" s="428"/>
    </row>
    <row r="45" spans="1:28" ht="12.75">
      <c r="A45" s="513"/>
      <c r="B45" s="112"/>
      <c r="C45" s="112"/>
      <c r="D45" s="415"/>
      <c r="E45" s="410"/>
      <c r="F45" s="410"/>
      <c r="G45" s="436"/>
      <c r="H45" s="410"/>
      <c r="I45" s="410"/>
      <c r="J45" s="410"/>
      <c r="K45" s="438"/>
      <c r="L45" s="410"/>
      <c r="M45" s="410"/>
      <c r="N45" s="410"/>
      <c r="O45" s="410"/>
      <c r="P45" s="410"/>
      <c r="Q45" s="410"/>
      <c r="R45" s="470"/>
      <c r="S45" s="468"/>
      <c r="T45" s="410"/>
      <c r="W45" s="428" t="str">
        <f>F9</f>
        <v>MARTIN JM</v>
      </c>
      <c r="X45" s="431"/>
      <c r="Y45" s="431"/>
      <c r="Z45" s="431"/>
      <c r="AA45" s="431"/>
      <c r="AB45" s="428"/>
    </row>
    <row r="46" spans="1:28" ht="12.75">
      <c r="A46" s="513"/>
      <c r="B46" s="112"/>
      <c r="C46" s="517" t="s">
        <v>159</v>
      </c>
      <c r="D46" s="415"/>
      <c r="E46" s="429">
        <v>2</v>
      </c>
      <c r="F46" s="477" t="str">
        <f>IF(J44=J48,"",IF(J44&lt;J48,H44,H48))</f>
        <v>LIMOUSIN</v>
      </c>
      <c r="G46" s="410"/>
      <c r="H46" s="518"/>
      <c r="I46" s="518"/>
      <c r="J46" s="518"/>
      <c r="K46" s="410"/>
      <c r="L46" s="477" t="str">
        <f>IF(J44=J48,"",IF(J44&lt;J48,H48,H44))</f>
        <v>DECKER</v>
      </c>
      <c r="M46" s="429">
        <v>2</v>
      </c>
      <c r="N46" s="410"/>
      <c r="O46" s="410"/>
      <c r="P46" s="517" t="s">
        <v>159</v>
      </c>
      <c r="Q46" s="410"/>
      <c r="R46" s="470"/>
      <c r="S46" s="468"/>
      <c r="T46" s="410"/>
      <c r="W46" s="428" t="str">
        <f>F18</f>
        <v>DECKER</v>
      </c>
      <c r="X46" s="431"/>
      <c r="Y46" s="431"/>
      <c r="Z46" s="431"/>
      <c r="AA46" s="431"/>
      <c r="AB46" s="428">
        <v>2</v>
      </c>
    </row>
    <row r="47" spans="1:28" ht="12.75">
      <c r="A47" s="513"/>
      <c r="B47" s="112"/>
      <c r="C47" s="112"/>
      <c r="D47" s="436"/>
      <c r="E47" s="410"/>
      <c r="F47" s="410"/>
      <c r="G47" s="438"/>
      <c r="H47" s="410"/>
      <c r="I47" s="410"/>
      <c r="J47" s="410"/>
      <c r="K47" s="436"/>
      <c r="L47" s="410"/>
      <c r="M47" s="410"/>
      <c r="N47" s="438"/>
      <c r="O47" s="410"/>
      <c r="P47" s="410"/>
      <c r="Q47" s="410"/>
      <c r="R47" s="470"/>
      <c r="S47" s="468"/>
      <c r="T47" s="410"/>
      <c r="W47" s="428" t="str">
        <f>F19</f>
        <v>VAUTRIN</v>
      </c>
      <c r="X47" s="431"/>
      <c r="Y47" s="431"/>
      <c r="Z47" s="431"/>
      <c r="AA47" s="431"/>
      <c r="AB47" s="428"/>
    </row>
    <row r="48" spans="1:28" ht="12.75">
      <c r="A48" s="513"/>
      <c r="B48" s="112"/>
      <c r="C48" s="112"/>
      <c r="D48" s="436"/>
      <c r="E48" s="410"/>
      <c r="F48" s="410"/>
      <c r="G48" s="410"/>
      <c r="H48" s="481" t="str">
        <f>F31</f>
        <v>LIMOUSIN</v>
      </c>
      <c r="I48" s="481"/>
      <c r="J48" s="429">
        <v>1</v>
      </c>
      <c r="K48" s="410"/>
      <c r="L48" s="410"/>
      <c r="M48" s="410"/>
      <c r="N48" s="438"/>
      <c r="O48" s="519"/>
      <c r="P48" s="519"/>
      <c r="Q48" s="519"/>
      <c r="R48" s="470"/>
      <c r="S48" s="468"/>
      <c r="T48" s="410"/>
      <c r="W48" s="428" t="str">
        <f>F26</f>
        <v>MARTIN M</v>
      </c>
      <c r="X48" s="431"/>
      <c r="Y48" s="431"/>
      <c r="Z48" s="431"/>
      <c r="AA48" s="431"/>
      <c r="AB48" s="428">
        <v>6</v>
      </c>
    </row>
    <row r="49" spans="1:28" ht="12.75">
      <c r="A49" s="513"/>
      <c r="B49" s="112"/>
      <c r="C49" s="441" t="str">
        <f>IF(E46=E52,"",IF(E46&lt;E52,F52,F46))</f>
        <v>LIMOUSIN</v>
      </c>
      <c r="D49"/>
      <c r="E49" s="518"/>
      <c r="F49" s="518"/>
      <c r="G49" s="410"/>
      <c r="H49" s="410"/>
      <c r="I49" s="410"/>
      <c r="J49" s="410"/>
      <c r="K49" s="410"/>
      <c r="L49" s="518"/>
      <c r="M49" s="518"/>
      <c r="N49" s="410"/>
      <c r="O49" s="446" t="str">
        <f>IF(M46=M52,"",IF(M46&lt;M52,L52,L46))</f>
        <v>DECKER</v>
      </c>
      <c r="P49" s="446"/>
      <c r="Q49" s="446"/>
      <c r="R49" s="470"/>
      <c r="S49" s="468"/>
      <c r="T49" s="410"/>
      <c r="W49" s="428" t="str">
        <f>F27</f>
        <v>NAIR</v>
      </c>
      <c r="X49" s="431"/>
      <c r="Y49" s="431"/>
      <c r="Z49" s="431"/>
      <c r="AA49" s="431"/>
      <c r="AB49" s="428"/>
    </row>
    <row r="50" spans="1:28" ht="12.75">
      <c r="A50" s="513"/>
      <c r="B50" s="112"/>
      <c r="C50" s="112"/>
      <c r="D50" s="438"/>
      <c r="E50" s="410"/>
      <c r="F50" s="410"/>
      <c r="G50" s="410"/>
      <c r="H50" s="481" t="str">
        <f>M28</f>
        <v>NAIR</v>
      </c>
      <c r="I50" s="481"/>
      <c r="J50" s="429">
        <v>2</v>
      </c>
      <c r="K50" s="410"/>
      <c r="L50" s="410"/>
      <c r="M50" s="410"/>
      <c r="N50" s="436"/>
      <c r="O50" s="410"/>
      <c r="P50" s="410"/>
      <c r="Q50" s="410"/>
      <c r="R50" s="470"/>
      <c r="S50" s="468"/>
      <c r="T50" s="410"/>
      <c r="W50" s="428" t="str">
        <f>F36</f>
        <v>LIMOUSIN</v>
      </c>
      <c r="X50" s="431"/>
      <c r="Y50" s="431"/>
      <c r="Z50" s="431"/>
      <c r="AA50" s="431"/>
      <c r="AB50" s="428"/>
    </row>
    <row r="51" spans="1:28" ht="12.75">
      <c r="A51" s="513"/>
      <c r="B51" s="112"/>
      <c r="C51" s="112"/>
      <c r="D51" s="438"/>
      <c r="E51" s="410"/>
      <c r="F51" s="410"/>
      <c r="G51" s="436"/>
      <c r="H51" s="410"/>
      <c r="I51" s="410"/>
      <c r="J51" s="410"/>
      <c r="K51" s="438"/>
      <c r="L51" s="410"/>
      <c r="M51" s="410"/>
      <c r="N51" s="436"/>
      <c r="O51" s="410"/>
      <c r="P51" s="410"/>
      <c r="Q51" s="410"/>
      <c r="R51" s="470"/>
      <c r="S51" s="468"/>
      <c r="T51" s="410"/>
      <c r="W51" s="428" t="str">
        <f>F37</f>
        <v>FEIT</v>
      </c>
      <c r="X51" s="431"/>
      <c r="Y51" s="431"/>
      <c r="Z51" s="431"/>
      <c r="AA51" s="431"/>
      <c r="AB51" s="428"/>
    </row>
    <row r="52" spans="1:28" ht="12.75">
      <c r="A52" s="513"/>
      <c r="B52" s="112"/>
      <c r="C52" s="112"/>
      <c r="D52" s="415"/>
      <c r="E52" s="510">
        <v>0</v>
      </c>
      <c r="F52" s="477" t="str">
        <f>IF(J50=J54,"",IF(J50&lt;J54,H50,H54))</f>
        <v>BICHET</v>
      </c>
      <c r="G52" s="410"/>
      <c r="H52" s="518"/>
      <c r="I52" s="518"/>
      <c r="J52" s="518"/>
      <c r="K52" s="410"/>
      <c r="L52" s="477" t="str">
        <f>IF(J50=J54,"",IF(J50&lt;J54,H54,H50))</f>
        <v>NAIR</v>
      </c>
      <c r="M52" s="429">
        <v>1</v>
      </c>
      <c r="N52" s="410"/>
      <c r="O52" s="519"/>
      <c r="P52" s="519"/>
      <c r="Q52" s="519"/>
      <c r="R52" s="470"/>
      <c r="S52" s="468"/>
      <c r="T52" s="410"/>
      <c r="W52" s="410"/>
      <c r="X52" s="410"/>
      <c r="Y52" s="410"/>
      <c r="Z52" s="410"/>
      <c r="AA52" s="410"/>
      <c r="AB52" s="410"/>
    </row>
    <row r="53" spans="1:28" ht="12.75">
      <c r="A53" s="513"/>
      <c r="B53" s="112"/>
      <c r="C53" s="112"/>
      <c r="D53" s="415"/>
      <c r="E53" s="410"/>
      <c r="F53" s="410"/>
      <c r="G53" s="438"/>
      <c r="H53" s="410"/>
      <c r="I53" s="410"/>
      <c r="J53" s="410"/>
      <c r="K53" s="436"/>
      <c r="L53" s="410"/>
      <c r="M53" s="410"/>
      <c r="N53" s="410"/>
      <c r="O53" s="449" t="str">
        <f>IF(M46=M52,"",IF(M46&lt;M52,L46,L52))</f>
        <v>NAIR</v>
      </c>
      <c r="P53" s="449"/>
      <c r="Q53" s="449"/>
      <c r="R53" s="470"/>
      <c r="S53" s="468"/>
      <c r="T53" s="410"/>
      <c r="W53" s="410"/>
      <c r="X53" s="410"/>
      <c r="Y53" s="410"/>
      <c r="Z53" s="410"/>
      <c r="AA53" s="410"/>
      <c r="AB53" s="410"/>
    </row>
    <row r="54" spans="1:28" ht="12.75">
      <c r="A54" s="513"/>
      <c r="B54" s="112"/>
      <c r="C54" s="477" t="str">
        <f>IF(E46=E52,"",IF(E46&lt;E52,F46,F52))</f>
        <v>BICHET</v>
      </c>
      <c r="D54"/>
      <c r="E54" s="410"/>
      <c r="F54" s="410"/>
      <c r="G54" s="410"/>
      <c r="H54" s="481" t="str">
        <f>F13</f>
        <v>BICHET</v>
      </c>
      <c r="I54" s="481"/>
      <c r="J54" s="429">
        <v>0</v>
      </c>
      <c r="K54" s="410"/>
      <c r="L54" s="410"/>
      <c r="M54" s="410"/>
      <c r="N54" s="410"/>
      <c r="O54" s="410"/>
      <c r="P54" s="410"/>
      <c r="Q54" s="410"/>
      <c r="R54" s="470"/>
      <c r="S54" s="468"/>
      <c r="T54" s="410"/>
      <c r="U54" s="410"/>
      <c r="V54" s="410"/>
      <c r="W54" s="410"/>
      <c r="X54" s="433" t="s">
        <v>349</v>
      </c>
      <c r="Y54" s="433"/>
      <c r="Z54" s="410"/>
      <c r="AA54" s="410"/>
      <c r="AB54" s="410"/>
    </row>
    <row r="55" spans="1:28" ht="12.75">
      <c r="A55" s="513"/>
      <c r="B55" s="462"/>
      <c r="C55" s="462"/>
      <c r="D55" s="461"/>
      <c r="E55" s="461"/>
      <c r="F55" s="461"/>
      <c r="G55" s="461"/>
      <c r="H55" s="461"/>
      <c r="I55" s="461"/>
      <c r="J55" s="461"/>
      <c r="K55" s="461"/>
      <c r="L55" s="461"/>
      <c r="M55" s="461"/>
      <c r="N55" s="461"/>
      <c r="O55" s="461"/>
      <c r="P55" s="461"/>
      <c r="Q55" s="461"/>
      <c r="R55" s="508"/>
      <c r="S55" s="468"/>
      <c r="T55" s="410"/>
      <c r="U55" s="434" t="s">
        <v>375</v>
      </c>
      <c r="V55" s="434"/>
      <c r="W55" s="434"/>
      <c r="X55" s="435" t="s">
        <v>351</v>
      </c>
      <c r="Y55" s="435"/>
      <c r="Z55" s="410"/>
      <c r="AA55" s="410"/>
      <c r="AB55" s="410"/>
    </row>
    <row r="56" spans="2:28" ht="12.75">
      <c r="B56" s="509"/>
      <c r="C56" s="509"/>
      <c r="D56" s="465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465"/>
      <c r="R56" s="465"/>
      <c r="S56" s="410"/>
      <c r="T56" s="410"/>
      <c r="U56" s="520" t="s">
        <v>352</v>
      </c>
      <c r="V56" s="520"/>
      <c r="W56" s="521" t="str">
        <f>O66</f>
        <v>MARTIN M</v>
      </c>
      <c r="X56" s="520">
        <v>104</v>
      </c>
      <c r="Y56" s="520"/>
      <c r="Z56" s="410"/>
      <c r="AA56" s="410"/>
      <c r="AB56" s="410"/>
    </row>
    <row r="57" spans="5:28" ht="12.75"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522" t="s">
        <v>353</v>
      </c>
      <c r="V57" s="522"/>
      <c r="W57" s="523" t="str">
        <f>O70</f>
        <v>MARTIN JM</v>
      </c>
      <c r="X57" s="522">
        <v>92</v>
      </c>
      <c r="Y57" s="522"/>
      <c r="Z57" s="410"/>
      <c r="AA57" s="410"/>
      <c r="AB57" s="410"/>
    </row>
    <row r="58" spans="2:28" ht="12.75">
      <c r="B58" s="462"/>
      <c r="C58" s="462"/>
      <c r="D58" s="461"/>
      <c r="E58" s="462"/>
      <c r="F58" s="463" t="s">
        <v>376</v>
      </c>
      <c r="G58" s="463"/>
      <c r="H58" s="463"/>
      <c r="I58" s="463"/>
      <c r="J58" s="462"/>
      <c r="K58" s="462"/>
      <c r="L58" s="462"/>
      <c r="M58" s="462"/>
      <c r="N58" s="462"/>
      <c r="O58" s="462"/>
      <c r="P58" s="462"/>
      <c r="Q58" s="462"/>
      <c r="R58" s="462"/>
      <c r="T58" s="410"/>
      <c r="U58" s="524" t="s">
        <v>354</v>
      </c>
      <c r="V58" s="524"/>
      <c r="W58" s="440" t="str">
        <f>C66</f>
        <v>FEIT</v>
      </c>
      <c r="X58" s="524">
        <v>82</v>
      </c>
      <c r="Y58" s="524"/>
      <c r="Z58" s="410"/>
      <c r="AA58" s="410"/>
      <c r="AB58" s="410"/>
    </row>
    <row r="59" spans="1:28" ht="12.75">
      <c r="A59" s="513"/>
      <c r="B59" s="509"/>
      <c r="C59" s="509"/>
      <c r="D59" s="465"/>
      <c r="E59" s="465"/>
      <c r="F59" s="465"/>
      <c r="G59" s="465"/>
      <c r="H59" s="465"/>
      <c r="I59" s="465"/>
      <c r="J59" s="465"/>
      <c r="K59" s="465"/>
      <c r="L59" s="465"/>
      <c r="M59" s="465"/>
      <c r="N59" s="465"/>
      <c r="O59" s="465"/>
      <c r="P59" s="465"/>
      <c r="Q59" s="465"/>
      <c r="R59" s="466"/>
      <c r="S59" s="468"/>
      <c r="U59" s="525" t="s">
        <v>356</v>
      </c>
      <c r="V59" s="525"/>
      <c r="W59" s="444" t="str">
        <f>C71</f>
        <v>VAUTRIN</v>
      </c>
      <c r="X59" s="525">
        <v>78</v>
      </c>
      <c r="Y59" s="525"/>
      <c r="Z59" s="410"/>
      <c r="AA59" s="410"/>
      <c r="AB59" s="410"/>
    </row>
    <row r="60" spans="1:28" ht="12.75">
      <c r="A60" s="513"/>
      <c r="B60" s="112"/>
      <c r="C60" s="112"/>
      <c r="D60" s="415"/>
      <c r="E60" s="410"/>
      <c r="F60" s="410"/>
      <c r="G60" s="410"/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70"/>
      <c r="S60" s="468"/>
      <c r="U60" s="526" t="s">
        <v>377</v>
      </c>
      <c r="V60" s="526"/>
      <c r="W60" s="446" t="str">
        <f>O49</f>
        <v>DECKER</v>
      </c>
      <c r="X60" s="526">
        <v>74</v>
      </c>
      <c r="Y60" s="526"/>
      <c r="Z60" s="410"/>
      <c r="AA60" s="410"/>
      <c r="AB60" s="410"/>
    </row>
    <row r="61" spans="1:28" ht="12.75">
      <c r="A61" s="513"/>
      <c r="B61" s="112"/>
      <c r="C61" s="112"/>
      <c r="D61" s="415"/>
      <c r="E61" s="410"/>
      <c r="F61" s="410"/>
      <c r="G61" s="410"/>
      <c r="H61" s="527" t="str">
        <f>W13</f>
        <v>VAUTRIN</v>
      </c>
      <c r="I61" s="527"/>
      <c r="J61" s="429">
        <v>0</v>
      </c>
      <c r="K61" s="410"/>
      <c r="L61" s="410"/>
      <c r="M61" s="410"/>
      <c r="N61" s="410"/>
      <c r="O61" s="410"/>
      <c r="P61" s="410"/>
      <c r="Q61" s="410"/>
      <c r="R61" s="470"/>
      <c r="S61" s="468"/>
      <c r="U61" s="528" t="s">
        <v>378</v>
      </c>
      <c r="V61" s="528"/>
      <c r="W61" s="449" t="str">
        <f>O53</f>
        <v>NAIR</v>
      </c>
      <c r="X61" s="528">
        <v>62</v>
      </c>
      <c r="Y61" s="528"/>
      <c r="Z61" s="410"/>
      <c r="AA61" s="410"/>
      <c r="AB61" s="410"/>
    </row>
    <row r="62" spans="1:28" ht="12.75">
      <c r="A62" s="513"/>
      <c r="B62" s="112"/>
      <c r="C62" s="112"/>
      <c r="D62" s="415"/>
      <c r="E62" s="410"/>
      <c r="F62" s="410"/>
      <c r="G62" s="436"/>
      <c r="H62" s="410"/>
      <c r="I62" s="410"/>
      <c r="J62" s="410"/>
      <c r="K62" s="438"/>
      <c r="L62" s="529" t="s">
        <v>150</v>
      </c>
      <c r="M62" s="410"/>
      <c r="N62" s="410"/>
      <c r="O62" s="410"/>
      <c r="P62" s="410"/>
      <c r="Q62" s="410"/>
      <c r="R62" s="470"/>
      <c r="S62" s="468"/>
      <c r="U62" s="530" t="s">
        <v>379</v>
      </c>
      <c r="V62" s="530"/>
      <c r="W62" s="441" t="str">
        <f>C49</f>
        <v>LIMOUSIN</v>
      </c>
      <c r="X62" s="530">
        <v>60</v>
      </c>
      <c r="Y62" s="530"/>
      <c r="Z62" s="410"/>
      <c r="AA62" s="410"/>
      <c r="AB62" s="410"/>
    </row>
    <row r="63" spans="1:28" ht="12.75">
      <c r="A63" s="513"/>
      <c r="B63" s="112"/>
      <c r="C63" s="517"/>
      <c r="D63" s="415"/>
      <c r="E63" s="429">
        <v>1</v>
      </c>
      <c r="F63" s="481" t="str">
        <f>IF(J61=J65,"",IF(J61&lt;J65,H61,H65))</f>
        <v>VAUTRIN</v>
      </c>
      <c r="G63" s="410"/>
      <c r="H63" s="518"/>
      <c r="I63" s="518"/>
      <c r="J63" s="518"/>
      <c r="K63" s="410"/>
      <c r="L63" s="477" t="str">
        <f>IF(J61=J65,"",IF(J61&lt;J65,H65,H61))</f>
        <v>MARTIN M</v>
      </c>
      <c r="M63" s="429">
        <v>2</v>
      </c>
      <c r="N63" s="410"/>
      <c r="O63" s="410"/>
      <c r="P63" s="447"/>
      <c r="Q63" s="410"/>
      <c r="R63" s="470"/>
      <c r="S63" s="468"/>
      <c r="U63" s="531" t="s">
        <v>380</v>
      </c>
      <c r="V63" s="531"/>
      <c r="W63" s="477" t="str">
        <f>C54</f>
        <v>BICHET</v>
      </c>
      <c r="X63" s="531">
        <v>60</v>
      </c>
      <c r="Y63" s="531"/>
      <c r="Z63" s="410"/>
      <c r="AA63" s="410"/>
      <c r="AB63" s="410"/>
    </row>
    <row r="64" spans="1:28" ht="12.75">
      <c r="A64" s="513"/>
      <c r="B64" s="112"/>
      <c r="C64" s="112"/>
      <c r="D64" s="436"/>
      <c r="E64" s="410"/>
      <c r="F64" s="410"/>
      <c r="G64" s="438"/>
      <c r="H64" s="410"/>
      <c r="I64" s="410"/>
      <c r="J64" s="410"/>
      <c r="K64" s="436"/>
      <c r="L64" s="410"/>
      <c r="M64" s="410"/>
      <c r="N64" s="438"/>
      <c r="O64" s="410"/>
      <c r="P64" s="410"/>
      <c r="Q64" s="410"/>
      <c r="R64" s="470"/>
      <c r="S64" s="468"/>
      <c r="U64" s="410"/>
      <c r="V64" s="410"/>
      <c r="W64" s="410"/>
      <c r="X64" s="410"/>
      <c r="Y64" s="410"/>
      <c r="Z64" s="410"/>
      <c r="AA64" s="410"/>
      <c r="AB64" s="410"/>
    </row>
    <row r="65" spans="1:28" ht="12.75">
      <c r="A65" s="513"/>
      <c r="B65" s="112"/>
      <c r="C65" s="112"/>
      <c r="D65" s="436"/>
      <c r="E65" s="410"/>
      <c r="F65" s="410"/>
      <c r="G65" s="410"/>
      <c r="H65" s="430" t="str">
        <f>M35</f>
        <v>MARTIN M</v>
      </c>
      <c r="I65" s="430"/>
      <c r="J65" s="429">
        <v>2</v>
      </c>
      <c r="K65" s="410"/>
      <c r="L65" s="410"/>
      <c r="M65" s="410"/>
      <c r="N65" s="438"/>
      <c r="O65" s="410"/>
      <c r="P65" s="529" t="s">
        <v>205</v>
      </c>
      <c r="Q65" s="410"/>
      <c r="R65" s="470"/>
      <c r="S65" s="468"/>
      <c r="U65" s="410"/>
      <c r="V65" s="410"/>
      <c r="W65" s="410"/>
      <c r="X65" s="410"/>
      <c r="Y65" s="410"/>
      <c r="Z65" s="410"/>
      <c r="AA65" s="410"/>
      <c r="AB65" s="410"/>
    </row>
    <row r="66" spans="1:28" ht="12.75">
      <c r="A66" s="513"/>
      <c r="B66" s="112"/>
      <c r="C66" s="440" t="str">
        <f>IF(E63=E69,"",IF(E63&lt;E69,F69,F63))</f>
        <v>FEIT</v>
      </c>
      <c r="D66"/>
      <c r="E66" s="518" t="s">
        <v>159</v>
      </c>
      <c r="F66" s="518"/>
      <c r="G66" s="410"/>
      <c r="H66" s="410"/>
      <c r="I66" s="410"/>
      <c r="J66" s="410"/>
      <c r="K66" s="410"/>
      <c r="L66" s="518" t="s">
        <v>381</v>
      </c>
      <c r="M66" s="518"/>
      <c r="N66" s="410"/>
      <c r="O66" s="521" t="str">
        <f>IF(M63=M69,"",IF(M63&lt;M69,L69,L63))</f>
        <v>MARTIN M</v>
      </c>
      <c r="P66" s="521"/>
      <c r="Q66" s="521"/>
      <c r="R66" s="470"/>
      <c r="S66" s="468"/>
      <c r="U66" s="410"/>
      <c r="V66" s="410"/>
      <c r="W66" s="410"/>
      <c r="X66" s="410"/>
      <c r="Y66" s="410"/>
      <c r="Z66" s="410"/>
      <c r="AA66" s="410"/>
      <c r="AB66" s="410"/>
    </row>
    <row r="67" spans="1:28" ht="12.75">
      <c r="A67" s="513"/>
      <c r="B67" s="112"/>
      <c r="C67" s="112"/>
      <c r="D67" s="438"/>
      <c r="E67" s="410"/>
      <c r="F67" s="410"/>
      <c r="G67" s="410"/>
      <c r="H67" s="430" t="str">
        <f>W31</f>
        <v>FEIT</v>
      </c>
      <c r="I67" s="430"/>
      <c r="J67" s="429">
        <v>1</v>
      </c>
      <c r="K67" s="410"/>
      <c r="L67" s="410"/>
      <c r="M67" s="410"/>
      <c r="N67" s="436"/>
      <c r="O67" s="410"/>
      <c r="P67" s="410"/>
      <c r="Q67" s="410"/>
      <c r="R67" s="470"/>
      <c r="S67" s="468"/>
      <c r="W67" s="410"/>
      <c r="X67" s="410"/>
      <c r="Y67" s="410"/>
      <c r="Z67" s="410"/>
      <c r="AA67" s="410"/>
      <c r="AB67" s="410"/>
    </row>
    <row r="68" spans="1:28" ht="12.75">
      <c r="A68" s="513"/>
      <c r="B68" s="112"/>
      <c r="C68" s="112"/>
      <c r="D68" s="438"/>
      <c r="E68" s="410"/>
      <c r="F68" s="410"/>
      <c r="G68" s="436"/>
      <c r="H68" s="410"/>
      <c r="I68" s="410"/>
      <c r="J68" s="410"/>
      <c r="K68" s="438"/>
      <c r="L68" s="410"/>
      <c r="M68" s="410"/>
      <c r="N68" s="436"/>
      <c r="O68" s="410"/>
      <c r="P68" s="410"/>
      <c r="Q68" s="410"/>
      <c r="R68" s="470"/>
      <c r="S68" s="468"/>
      <c r="W68" s="410"/>
      <c r="X68" s="410"/>
      <c r="Y68" s="410"/>
      <c r="Z68" s="410"/>
      <c r="AA68" s="410"/>
      <c r="AB68" s="410"/>
    </row>
    <row r="69" spans="1:28" ht="12.75">
      <c r="A69" s="513"/>
      <c r="B69" s="112"/>
      <c r="C69" s="112"/>
      <c r="D69" s="415"/>
      <c r="E69" s="429">
        <v>2</v>
      </c>
      <c r="F69" s="481" t="str">
        <f>IF(J67=J71,"",IF(J67&lt;J71,H67,H71))</f>
        <v>FEIT</v>
      </c>
      <c r="G69" s="410"/>
      <c r="H69" s="518"/>
      <c r="I69" s="518"/>
      <c r="J69" s="518"/>
      <c r="K69" s="410"/>
      <c r="L69" s="477" t="str">
        <f>IF(J67=J71,"",IF(J67&lt;J71,H71,H67))</f>
        <v>MARTIN JM</v>
      </c>
      <c r="M69" s="429">
        <v>1</v>
      </c>
      <c r="N69" s="410"/>
      <c r="O69" s="410"/>
      <c r="P69" s="529" t="s">
        <v>210</v>
      </c>
      <c r="Q69" s="410"/>
      <c r="R69" s="470"/>
      <c r="S69" s="468"/>
      <c r="W69" s="410"/>
      <c r="X69" s="410"/>
      <c r="Y69" s="410"/>
      <c r="Z69" s="410"/>
      <c r="AA69" s="410"/>
      <c r="AB69" s="410"/>
    </row>
    <row r="70" spans="1:28" ht="12.75">
      <c r="A70" s="513"/>
      <c r="B70" s="112"/>
      <c r="C70" s="112"/>
      <c r="D70" s="415"/>
      <c r="E70" s="410"/>
      <c r="F70" s="410"/>
      <c r="G70" s="438"/>
      <c r="H70" s="410"/>
      <c r="I70" s="410"/>
      <c r="J70" s="410"/>
      <c r="K70" s="436"/>
      <c r="L70" s="410"/>
      <c r="M70" s="410"/>
      <c r="N70" s="410"/>
      <c r="O70" s="523" t="str">
        <f>IF(M63=M69,"",IF(M63&lt;M69,L63,L69))</f>
        <v>MARTIN JM</v>
      </c>
      <c r="P70" s="523"/>
      <c r="Q70" s="523"/>
      <c r="R70" s="470"/>
      <c r="S70" s="468"/>
      <c r="W70" s="410"/>
      <c r="X70" s="410"/>
      <c r="Y70" s="410"/>
      <c r="Z70" s="410"/>
      <c r="AA70" s="410"/>
      <c r="AB70" s="410"/>
    </row>
    <row r="71" spans="1:28" ht="12.75">
      <c r="A71" s="513"/>
      <c r="B71" s="112"/>
      <c r="C71" s="444" t="str">
        <f>IF(E63=E69,"",IF(E63&lt;E69,F63,F69))</f>
        <v>VAUTRIN</v>
      </c>
      <c r="D71"/>
      <c r="E71" s="410"/>
      <c r="F71" s="410"/>
      <c r="G71" s="410"/>
      <c r="H71" s="430" t="str">
        <f>M17</f>
        <v>MARTIN JM</v>
      </c>
      <c r="I71" s="430"/>
      <c r="J71" s="429">
        <v>2</v>
      </c>
      <c r="K71" s="410"/>
      <c r="L71" s="410"/>
      <c r="M71" s="410"/>
      <c r="N71" s="410"/>
      <c r="O71" s="410"/>
      <c r="P71" s="410"/>
      <c r="Q71" s="410"/>
      <c r="R71" s="470"/>
      <c r="S71" s="468"/>
      <c r="W71" s="410"/>
      <c r="X71" s="410"/>
      <c r="Y71" s="410"/>
      <c r="Z71" s="410"/>
      <c r="AA71" s="410"/>
      <c r="AB71" s="410"/>
    </row>
    <row r="72" spans="1:28" ht="12.75">
      <c r="A72" s="513"/>
      <c r="B72" s="462"/>
      <c r="C72" s="462"/>
      <c r="D72" s="461"/>
      <c r="E72" s="461"/>
      <c r="F72" s="461"/>
      <c r="G72" s="461"/>
      <c r="H72" s="461"/>
      <c r="I72" s="461"/>
      <c r="J72" s="461"/>
      <c r="K72" s="461"/>
      <c r="L72" s="461"/>
      <c r="M72" s="461"/>
      <c r="N72" s="461"/>
      <c r="O72" s="461"/>
      <c r="P72" s="461"/>
      <c r="Q72" s="461"/>
      <c r="R72" s="508"/>
      <c r="S72" s="468"/>
      <c r="W72" s="410"/>
      <c r="X72" s="410"/>
      <c r="Y72" s="410"/>
      <c r="Z72" s="410"/>
      <c r="AA72" s="410"/>
      <c r="AB72" s="410"/>
    </row>
    <row r="73" spans="2:19" ht="12.75">
      <c r="B73" s="509"/>
      <c r="C73" s="509"/>
      <c r="D73" s="465"/>
      <c r="E73" s="465"/>
      <c r="F73" s="465"/>
      <c r="G73" s="465"/>
      <c r="H73" s="465"/>
      <c r="I73" s="465"/>
      <c r="J73" s="465"/>
      <c r="K73" s="465"/>
      <c r="L73" s="465"/>
      <c r="M73" s="465"/>
      <c r="N73" s="465"/>
      <c r="O73" s="465"/>
      <c r="P73" s="465"/>
      <c r="Q73" s="465"/>
      <c r="R73" s="465"/>
      <c r="S73" s="410"/>
    </row>
    <row r="74" spans="8:12" ht="12.75">
      <c r="H74" s="532"/>
      <c r="I74" s="532"/>
      <c r="J74" s="533" t="s">
        <v>357</v>
      </c>
      <c r="K74" s="532"/>
      <c r="L74" s="532"/>
    </row>
    <row r="75" spans="4:18" ht="12.75">
      <c r="D75" s="534"/>
      <c r="E75" s="532"/>
      <c r="F75" s="532"/>
      <c r="G75" s="535"/>
      <c r="H75" s="536">
        <f>MAX(X44:AA51)</f>
        <v>0</v>
      </c>
      <c r="I75" s="537"/>
      <c r="J75" s="537"/>
      <c r="K75" s="537"/>
      <c r="L75" s="537"/>
      <c r="M75" s="538"/>
      <c r="N75" s="532"/>
      <c r="O75" s="532"/>
      <c r="P75" s="532"/>
      <c r="Q75" s="532"/>
      <c r="R75" s="532"/>
    </row>
    <row r="76" spans="4:18" ht="12.75">
      <c r="D76" s="539"/>
      <c r="E76" s="455"/>
      <c r="F76" s="455"/>
      <c r="G76" s="540"/>
      <c r="H76" s="536"/>
      <c r="I76" s="537"/>
      <c r="J76" s="537"/>
      <c r="K76" s="537"/>
      <c r="L76" s="537"/>
      <c r="M76" s="541"/>
      <c r="N76" s="455"/>
      <c r="O76" s="455"/>
      <c r="P76" s="455"/>
      <c r="Q76" s="455"/>
      <c r="R76" s="455"/>
    </row>
    <row r="77" spans="8:12" ht="12.75">
      <c r="H77" s="455"/>
      <c r="I77" s="455"/>
      <c r="J77" s="455"/>
      <c r="K77" s="455"/>
      <c r="L77" s="455"/>
    </row>
  </sheetData>
  <sheetProtection selectLockedCells="1" selectUnlockedCells="1"/>
  <mergeCells count="88">
    <mergeCell ref="E1:L1"/>
    <mergeCell ref="M1:P1"/>
    <mergeCell ref="Q1:S1"/>
    <mergeCell ref="E2:H2"/>
    <mergeCell ref="I2:L2"/>
    <mergeCell ref="E3:H3"/>
    <mergeCell ref="Q3:X3"/>
    <mergeCell ref="M4:X4"/>
    <mergeCell ref="E8:E9"/>
    <mergeCell ref="S9:T9"/>
    <mergeCell ref="M10:P10"/>
    <mergeCell ref="H11:I11"/>
    <mergeCell ref="F13:F14"/>
    <mergeCell ref="L13:L14"/>
    <mergeCell ref="M13:M14"/>
    <mergeCell ref="P13:P14"/>
    <mergeCell ref="Q13:Q14"/>
    <mergeCell ref="W13:W14"/>
    <mergeCell ref="H16:I16"/>
    <mergeCell ref="M17:P17"/>
    <mergeCell ref="E18:E19"/>
    <mergeCell ref="S18:T18"/>
    <mergeCell ref="E26:E27"/>
    <mergeCell ref="S27:T27"/>
    <mergeCell ref="M28:P28"/>
    <mergeCell ref="H29:I29"/>
    <mergeCell ref="F31:F32"/>
    <mergeCell ref="L31:L32"/>
    <mergeCell ref="M31:M32"/>
    <mergeCell ref="P31:P32"/>
    <mergeCell ref="Q31:Q32"/>
    <mergeCell ref="W31:W32"/>
    <mergeCell ref="H34:I34"/>
    <mergeCell ref="M35:P35"/>
    <mergeCell ref="E36:E37"/>
    <mergeCell ref="S36:T36"/>
    <mergeCell ref="X43:AA43"/>
    <mergeCell ref="H44:I44"/>
    <mergeCell ref="H46:J46"/>
    <mergeCell ref="D47:D48"/>
    <mergeCell ref="N47:N48"/>
    <mergeCell ref="H48:I48"/>
    <mergeCell ref="O48:Q48"/>
    <mergeCell ref="E49:F49"/>
    <mergeCell ref="L49:M49"/>
    <mergeCell ref="O49:Q49"/>
    <mergeCell ref="D50:D51"/>
    <mergeCell ref="H50:I50"/>
    <mergeCell ref="N50:N51"/>
    <mergeCell ref="H52:J52"/>
    <mergeCell ref="O52:Q52"/>
    <mergeCell ref="O53:Q53"/>
    <mergeCell ref="H54:I54"/>
    <mergeCell ref="X54:Y54"/>
    <mergeCell ref="U55:W55"/>
    <mergeCell ref="X55:Y55"/>
    <mergeCell ref="U56:V56"/>
    <mergeCell ref="X56:Y56"/>
    <mergeCell ref="U57:V57"/>
    <mergeCell ref="X57:Y57"/>
    <mergeCell ref="U58:V58"/>
    <mergeCell ref="X58:Y58"/>
    <mergeCell ref="U59:V59"/>
    <mergeCell ref="X59:Y59"/>
    <mergeCell ref="U60:V60"/>
    <mergeCell ref="X60:Y60"/>
    <mergeCell ref="H61:I61"/>
    <mergeCell ref="U61:V61"/>
    <mergeCell ref="X61:Y61"/>
    <mergeCell ref="U62:V62"/>
    <mergeCell ref="X62:Y62"/>
    <mergeCell ref="H63:J63"/>
    <mergeCell ref="U63:V63"/>
    <mergeCell ref="X63:Y63"/>
    <mergeCell ref="D64:D65"/>
    <mergeCell ref="N64:N65"/>
    <mergeCell ref="H65:I65"/>
    <mergeCell ref="E66:F66"/>
    <mergeCell ref="L66:M66"/>
    <mergeCell ref="O66:Q66"/>
    <mergeCell ref="D67:D68"/>
    <mergeCell ref="H67:I67"/>
    <mergeCell ref="N67:N68"/>
    <mergeCell ref="H69:J69"/>
    <mergeCell ref="O70:Q70"/>
    <mergeCell ref="H71:I71"/>
    <mergeCell ref="H75:H76"/>
    <mergeCell ref="I75:L7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1"/>
  <sheetViews>
    <sheetView workbookViewId="0" topLeftCell="A1">
      <selection activeCell="P16" sqref="P16"/>
    </sheetView>
  </sheetViews>
  <sheetFormatPr defaultColWidth="12.57421875" defaultRowHeight="12.75"/>
  <cols>
    <col min="1" max="1" width="2.8515625" style="0" customWidth="1"/>
    <col min="2" max="2" width="11.7109375" style="0" customWidth="1"/>
    <col min="3" max="3" width="4.00390625" style="0" customWidth="1"/>
    <col min="4" max="4" width="7.7109375" style="0" customWidth="1"/>
    <col min="5" max="5" width="3.8515625" style="0" customWidth="1"/>
    <col min="6" max="6" width="4.140625" style="0" customWidth="1"/>
    <col min="7" max="7" width="11.140625" style="0" customWidth="1"/>
    <col min="8" max="8" width="3.421875" style="0" customWidth="1"/>
    <col min="9" max="9" width="15.57421875" style="0" customWidth="1"/>
    <col min="10" max="10" width="3.57421875" style="410" customWidth="1"/>
    <col min="11" max="13" width="3.57421875" style="0" customWidth="1"/>
    <col min="14" max="14" width="4.7109375" style="0" customWidth="1"/>
    <col min="15" max="18" width="4.140625" style="0" customWidth="1"/>
    <col min="19" max="19" width="2.28125" style="0" customWidth="1"/>
    <col min="20" max="20" width="3.421875" style="0" customWidth="1"/>
    <col min="21" max="21" width="4.140625" style="0" customWidth="1"/>
    <col min="22" max="22" width="2.57421875" style="0" customWidth="1"/>
    <col min="23" max="23" width="1.7109375" style="0" customWidth="1"/>
    <col min="24" max="24" width="6.00390625" style="0" customWidth="1"/>
    <col min="25" max="25" width="8.7109375" style="410" customWidth="1"/>
    <col min="26" max="30" width="4.28125" style="410" customWidth="1"/>
    <col min="31" max="31" width="8.57421875" style="410" customWidth="1"/>
    <col min="32" max="16384" width="11.57421875" style="0" customWidth="1"/>
  </cols>
  <sheetData>
    <row r="1" spans="1:32" ht="18" customHeight="1">
      <c r="A1" s="112"/>
      <c r="B1" s="542" t="s">
        <v>382</v>
      </c>
      <c r="C1" s="542"/>
      <c r="D1" s="542"/>
      <c r="E1" s="542"/>
      <c r="F1" s="542"/>
      <c r="G1" s="542"/>
      <c r="H1" s="542"/>
      <c r="I1" s="542"/>
      <c r="J1" s="412" t="s">
        <v>330</v>
      </c>
      <c r="K1" s="412"/>
      <c r="L1" s="412"/>
      <c r="M1" s="412"/>
      <c r="N1" s="412"/>
      <c r="O1" s="412" t="s">
        <v>360</v>
      </c>
      <c r="P1" s="412"/>
      <c r="Q1" s="412"/>
      <c r="R1" s="412"/>
      <c r="S1" s="412"/>
      <c r="T1" s="412"/>
      <c r="U1" s="4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</row>
    <row r="2" spans="1:32" ht="12.75">
      <c r="A2" s="112"/>
      <c r="B2" s="543" t="s">
        <v>332</v>
      </c>
      <c r="C2" s="543"/>
      <c r="D2" s="543"/>
      <c r="E2" s="543"/>
      <c r="F2" s="543"/>
      <c r="G2" s="544" t="s">
        <v>29</v>
      </c>
      <c r="H2" s="544"/>
      <c r="I2" s="544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</row>
    <row r="3" spans="1:32" ht="12.75">
      <c r="A3" s="112"/>
      <c r="B3" s="545" t="s">
        <v>333</v>
      </c>
      <c r="C3" s="545"/>
      <c r="D3" s="545"/>
      <c r="E3" s="112"/>
      <c r="F3" s="112"/>
      <c r="G3" s="112"/>
      <c r="H3" s="417" t="s">
        <v>334</v>
      </c>
      <c r="I3" s="417"/>
      <c r="J3" s="417"/>
      <c r="K3" s="418">
        <v>3</v>
      </c>
      <c r="L3" s="419" t="s">
        <v>335</v>
      </c>
      <c r="M3" s="419"/>
      <c r="N3" s="419"/>
      <c r="O3" s="419"/>
      <c r="P3" s="418">
        <v>2</v>
      </c>
      <c r="Q3" s="417" t="s">
        <v>336</v>
      </c>
      <c r="R3" s="417"/>
      <c r="S3" s="417"/>
      <c r="T3" s="417"/>
      <c r="U3" s="417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</row>
    <row r="4" spans="1:32" ht="1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</row>
    <row r="5" spans="1:32" ht="39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420" t="s">
        <v>337</v>
      </c>
      <c r="O5" s="420" t="s">
        <v>338</v>
      </c>
      <c r="P5" s="420" t="s">
        <v>339</v>
      </c>
      <c r="Q5" s="420" t="s">
        <v>340</v>
      </c>
      <c r="R5" s="420" t="s">
        <v>341</v>
      </c>
      <c r="S5" s="420" t="s">
        <v>342</v>
      </c>
      <c r="T5" s="420"/>
      <c r="U5" s="420" t="s">
        <v>343</v>
      </c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</row>
    <row r="6" spans="1:32" ht="15" customHeight="1">
      <c r="A6" s="112"/>
      <c r="B6" s="421" t="s">
        <v>344</v>
      </c>
      <c r="C6" s="422"/>
      <c r="D6" s="423" t="s">
        <v>0</v>
      </c>
      <c r="E6" s="423"/>
      <c r="F6" s="423"/>
      <c r="G6" s="424" t="s">
        <v>345</v>
      </c>
      <c r="H6" s="424"/>
      <c r="I6" s="424" t="s">
        <v>2</v>
      </c>
      <c r="J6" s="425">
        <v>1</v>
      </c>
      <c r="K6" s="425">
        <v>2</v>
      </c>
      <c r="L6" s="425">
        <v>3</v>
      </c>
      <c r="M6" s="425">
        <v>4</v>
      </c>
      <c r="N6" s="420"/>
      <c r="O6" s="420"/>
      <c r="P6" s="420"/>
      <c r="Q6" s="420"/>
      <c r="R6" s="420"/>
      <c r="S6" s="420"/>
      <c r="T6" s="420"/>
      <c r="U6" s="420"/>
      <c r="V6" s="112"/>
      <c r="W6" s="112"/>
      <c r="X6" s="426" t="s">
        <v>346</v>
      </c>
      <c r="Y6" s="426" t="s">
        <v>346</v>
      </c>
      <c r="Z6" s="426" t="s">
        <v>347</v>
      </c>
      <c r="AA6" s="426"/>
      <c r="AB6" s="426"/>
      <c r="AC6" s="426"/>
      <c r="AD6" s="426" t="s">
        <v>348</v>
      </c>
      <c r="AE6" s="426"/>
      <c r="AF6" s="112"/>
    </row>
    <row r="7" spans="1:32" ht="15" customHeight="1">
      <c r="A7" s="112"/>
      <c r="B7" s="427" t="s">
        <v>236</v>
      </c>
      <c r="C7" s="425">
        <v>1</v>
      </c>
      <c r="D7" s="426" t="s">
        <v>367</v>
      </c>
      <c r="E7" s="426"/>
      <c r="F7" s="426"/>
      <c r="G7" s="428" t="s">
        <v>57</v>
      </c>
      <c r="H7" s="428"/>
      <c r="I7" s="428" t="s">
        <v>29</v>
      </c>
      <c r="J7" s="422"/>
      <c r="K7" s="429">
        <v>0</v>
      </c>
      <c r="L7" s="429">
        <v>0</v>
      </c>
      <c r="M7" s="429">
        <v>0</v>
      </c>
      <c r="N7" s="428">
        <f>4-COUNTBLANK(J7:M7)</f>
        <v>3</v>
      </c>
      <c r="O7" s="428">
        <f>COUNTIF(J7:M7,"=2")</f>
        <v>0</v>
      </c>
      <c r="P7" s="428">
        <f>SUM(J7:M7)</f>
        <v>0</v>
      </c>
      <c r="Q7" s="428">
        <f>J8+J9+J10</f>
        <v>6</v>
      </c>
      <c r="R7" s="428">
        <f>P7-Q7</f>
        <v>-6</v>
      </c>
      <c r="S7" s="430">
        <f>IF(N7&lt;=0,"",R7/N7)</f>
        <v>-2</v>
      </c>
      <c r="T7" s="430"/>
      <c r="U7" s="546">
        <v>4</v>
      </c>
      <c r="V7" s="112"/>
      <c r="W7" s="112"/>
      <c r="X7" s="428" t="str">
        <f>D7</f>
        <v>MARTIN JM</v>
      </c>
      <c r="Y7" s="428"/>
      <c r="Z7" s="432"/>
      <c r="AA7" s="432"/>
      <c r="AB7" s="432"/>
      <c r="AC7" s="432"/>
      <c r="AD7" s="428"/>
      <c r="AE7" s="428"/>
      <c r="AF7" s="112"/>
    </row>
    <row r="8" spans="1:32" ht="15" customHeight="1">
      <c r="A8" s="112"/>
      <c r="B8" s="427" t="s">
        <v>236</v>
      </c>
      <c r="C8" s="425">
        <v>2</v>
      </c>
      <c r="D8" s="426" t="s">
        <v>369</v>
      </c>
      <c r="E8" s="426"/>
      <c r="F8" s="426"/>
      <c r="G8" s="428" t="s">
        <v>39</v>
      </c>
      <c r="H8" s="428"/>
      <c r="I8" s="428" t="s">
        <v>29</v>
      </c>
      <c r="J8" s="429">
        <v>2</v>
      </c>
      <c r="K8" s="422"/>
      <c r="L8" s="429">
        <v>1</v>
      </c>
      <c r="M8" s="429">
        <v>0</v>
      </c>
      <c r="N8" s="428">
        <f>4-COUNTBLANK(J8:M8)</f>
        <v>3</v>
      </c>
      <c r="O8" s="428">
        <f>COUNTIF(J8:M8,"=2")</f>
        <v>1</v>
      </c>
      <c r="P8" s="428">
        <f>SUM(J8:M8)</f>
        <v>3</v>
      </c>
      <c r="Q8" s="428">
        <f>K7+K9+K10</f>
        <v>4</v>
      </c>
      <c r="R8" s="428">
        <f>P8-Q8</f>
        <v>-1</v>
      </c>
      <c r="S8" s="430">
        <f>IF(N8&lt;=0,"",R8/N8)</f>
        <v>-0.3333333333333333</v>
      </c>
      <c r="T8" s="430"/>
      <c r="U8" s="546">
        <v>3</v>
      </c>
      <c r="V8" s="112"/>
      <c r="W8" s="112"/>
      <c r="X8" s="428" t="str">
        <f>D8</f>
        <v>MARTIN M</v>
      </c>
      <c r="Y8" s="428"/>
      <c r="Z8" s="432"/>
      <c r="AA8" s="432"/>
      <c r="AB8" s="432"/>
      <c r="AC8" s="432"/>
      <c r="AD8" s="428"/>
      <c r="AE8" s="428"/>
      <c r="AF8" s="112"/>
    </row>
    <row r="9" spans="1:32" ht="15" customHeight="1">
      <c r="A9" s="112"/>
      <c r="B9" s="427" t="s">
        <v>184</v>
      </c>
      <c r="C9" s="425">
        <v>3</v>
      </c>
      <c r="D9" s="426" t="s">
        <v>34</v>
      </c>
      <c r="E9" s="426"/>
      <c r="F9" s="426"/>
      <c r="G9" s="428" t="s">
        <v>35</v>
      </c>
      <c r="H9" s="428"/>
      <c r="I9" s="428" t="s">
        <v>36</v>
      </c>
      <c r="J9" s="429">
        <v>2</v>
      </c>
      <c r="K9" s="429">
        <v>2</v>
      </c>
      <c r="L9" s="422"/>
      <c r="M9" s="429">
        <v>0</v>
      </c>
      <c r="N9" s="428">
        <f>4-COUNTBLANK(J9:M9)</f>
        <v>3</v>
      </c>
      <c r="O9" s="428">
        <f>COUNTIF(J9:M9,"=2")</f>
        <v>2</v>
      </c>
      <c r="P9" s="428">
        <f>SUM(J9:M9)</f>
        <v>4</v>
      </c>
      <c r="Q9" s="428">
        <f>L7+L8+L10</f>
        <v>3</v>
      </c>
      <c r="R9" s="428">
        <f>P9-Q9</f>
        <v>1</v>
      </c>
      <c r="S9" s="430">
        <f>IF(N9&lt;=0,"",R9/N9)</f>
        <v>0.3333333333333333</v>
      </c>
      <c r="T9" s="430"/>
      <c r="U9" s="546">
        <v>2</v>
      </c>
      <c r="V9" s="112"/>
      <c r="W9" s="112"/>
      <c r="X9" s="428" t="str">
        <f>D9</f>
        <v>SPERANDIO</v>
      </c>
      <c r="Y9" s="428"/>
      <c r="Z9" s="432"/>
      <c r="AA9" s="432"/>
      <c r="AB9" s="432"/>
      <c r="AC9" s="432"/>
      <c r="AD9" s="428"/>
      <c r="AE9" s="428"/>
      <c r="AF9" s="112"/>
    </row>
    <row r="10" spans="1:32" ht="15" customHeight="1">
      <c r="A10" s="112"/>
      <c r="B10" s="427" t="s">
        <v>173</v>
      </c>
      <c r="C10" s="425">
        <v>4</v>
      </c>
      <c r="D10" s="426" t="s">
        <v>27</v>
      </c>
      <c r="E10" s="426"/>
      <c r="F10" s="426"/>
      <c r="G10" s="428" t="s">
        <v>28</v>
      </c>
      <c r="H10" s="428"/>
      <c r="I10" s="428" t="s">
        <v>29</v>
      </c>
      <c r="J10" s="429">
        <v>2</v>
      </c>
      <c r="K10" s="429">
        <v>2</v>
      </c>
      <c r="L10" s="429">
        <v>2</v>
      </c>
      <c r="M10" s="422"/>
      <c r="N10" s="428">
        <f>4-COUNTBLANK(J10:M10)</f>
        <v>3</v>
      </c>
      <c r="O10" s="428">
        <f>COUNTIF(J10:M10,"=2")</f>
        <v>3</v>
      </c>
      <c r="P10" s="428">
        <f>SUM(J10:M10)</f>
        <v>6</v>
      </c>
      <c r="Q10" s="428">
        <f>M7+M8+M9</f>
        <v>0</v>
      </c>
      <c r="R10" s="428">
        <f>P10-Q10</f>
        <v>6</v>
      </c>
      <c r="S10" s="430">
        <f>IF(N10&lt;=0,"",R10/N10)</f>
        <v>2</v>
      </c>
      <c r="T10" s="430"/>
      <c r="U10" s="546">
        <v>1</v>
      </c>
      <c r="V10" s="112"/>
      <c r="W10" s="112"/>
      <c r="X10" s="428" t="str">
        <f>D10</f>
        <v>VAXELAIRE</v>
      </c>
      <c r="Y10" s="428"/>
      <c r="Z10" s="546">
        <v>51</v>
      </c>
      <c r="AA10" s="546">
        <v>62</v>
      </c>
      <c r="AB10" s="432">
        <v>37</v>
      </c>
      <c r="AC10" s="432"/>
      <c r="AD10" s="428">
        <v>6</v>
      </c>
      <c r="AE10" s="428"/>
      <c r="AF10" s="112"/>
    </row>
    <row r="11" spans="1:32" ht="8.25" customHeight="1">
      <c r="A11" s="112"/>
      <c r="B11" s="112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</row>
    <row r="12" spans="1:32" ht="7.5" customHeight="1">
      <c r="A12" s="112"/>
      <c r="B12" s="112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</row>
    <row r="13" spans="1:32" ht="7.5" customHeight="1">
      <c r="A13" s="112"/>
      <c r="B13" s="112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</row>
    <row r="14" spans="1:32" ht="12.75">
      <c r="A14" s="112"/>
      <c r="B14" s="112"/>
      <c r="E14" s="410"/>
      <c r="F14" s="410"/>
      <c r="G14" s="410"/>
      <c r="H14" s="410"/>
      <c r="I14" s="410"/>
      <c r="K14" s="410"/>
      <c r="L14" s="410"/>
      <c r="M14" s="410"/>
      <c r="N14" s="410"/>
      <c r="O14" s="410"/>
      <c r="P14" s="410"/>
      <c r="V14" s="112"/>
      <c r="W14" s="112"/>
      <c r="X14" s="112"/>
      <c r="Y14" s="112"/>
      <c r="Z14" s="112"/>
      <c r="AA14" s="112"/>
      <c r="AB14" s="112"/>
      <c r="AC14" s="433" t="s">
        <v>349</v>
      </c>
      <c r="AD14" s="433"/>
      <c r="AE14" s="415"/>
      <c r="AF14" s="112"/>
    </row>
    <row r="15" spans="1:32" ht="12.75">
      <c r="A15" s="112"/>
      <c r="B15" s="112"/>
      <c r="E15" s="410"/>
      <c r="F15" s="410"/>
      <c r="G15" s="410"/>
      <c r="H15" s="410"/>
      <c r="I15" s="410"/>
      <c r="K15" s="410"/>
      <c r="L15" s="410"/>
      <c r="M15" s="410"/>
      <c r="N15" s="410"/>
      <c r="O15" s="410"/>
      <c r="P15" s="410"/>
      <c r="V15" s="112"/>
      <c r="W15" s="112"/>
      <c r="X15" s="434" t="s">
        <v>350</v>
      </c>
      <c r="Y15" s="434"/>
      <c r="Z15" s="434"/>
      <c r="AA15" s="434"/>
      <c r="AB15" s="434"/>
      <c r="AC15" s="435" t="s">
        <v>351</v>
      </c>
      <c r="AD15" s="435"/>
      <c r="AE15" s="415"/>
      <c r="AF15" s="112"/>
    </row>
    <row r="16" spans="1:32" ht="12.75">
      <c r="A16" s="112"/>
      <c r="B16" s="112"/>
      <c r="E16" s="410"/>
      <c r="F16" s="410"/>
      <c r="G16" s="410"/>
      <c r="H16" s="436"/>
      <c r="I16" s="437" t="str">
        <f>IF(U7=1,D7,IF(U8=1,D8,IF(U9=1,D9,IF(U10=1,D10,"1er de poule"))))</f>
        <v>VAXELAIRE</v>
      </c>
      <c r="J16" s="429">
        <v>2</v>
      </c>
      <c r="K16" s="438"/>
      <c r="L16" s="410"/>
      <c r="M16" s="410"/>
      <c r="N16" s="410"/>
      <c r="O16" s="410"/>
      <c r="P16" s="410"/>
      <c r="V16" s="112"/>
      <c r="W16" s="112"/>
      <c r="X16" s="524" t="s">
        <v>352</v>
      </c>
      <c r="Y16" s="440" t="str">
        <f>IF(P17=P21,"",IF(P17&lt;P21,L21,L17))</f>
        <v>VAXELAIRE</v>
      </c>
      <c r="Z16" s="440"/>
      <c r="AA16" s="440"/>
      <c r="AB16" s="440"/>
      <c r="AC16" s="524">
        <v>140</v>
      </c>
      <c r="AD16" s="524"/>
      <c r="AE16" s="415"/>
      <c r="AF16" s="112"/>
    </row>
    <row r="17" spans="1:32" ht="12.75">
      <c r="A17" s="112"/>
      <c r="B17" s="112"/>
      <c r="E17" s="429">
        <v>0</v>
      </c>
      <c r="F17" s="441" t="str">
        <f>IF(J16=J18,"",IF(J16&lt;J18,I16,I18))</f>
        <v>MARTIN JM</v>
      </c>
      <c r="G17" s="441"/>
      <c r="H17" s="410"/>
      <c r="I17" s="442"/>
      <c r="K17" s="410"/>
      <c r="L17" s="437" t="str">
        <f>IF(J16=J18,"",IF(J16&lt;J18,I18,I16))</f>
        <v>VAXELAIRE</v>
      </c>
      <c r="M17" s="437"/>
      <c r="N17" s="437"/>
      <c r="O17" s="437"/>
      <c r="P17" s="429">
        <v>3</v>
      </c>
      <c r="V17" s="112"/>
      <c r="W17" s="112"/>
      <c r="X17" s="525" t="s">
        <v>353</v>
      </c>
      <c r="Y17" s="444" t="str">
        <f>IF(P17=P21,"",IF(P17&lt;P21,L17,L21))</f>
        <v>SPERANDIO</v>
      </c>
      <c r="Z17" s="444"/>
      <c r="AA17" s="444"/>
      <c r="AB17" s="444"/>
      <c r="AC17" s="525">
        <v>122</v>
      </c>
      <c r="AD17" s="525"/>
      <c r="AE17" s="415"/>
      <c r="AF17" s="112"/>
    </row>
    <row r="18" spans="1:32" ht="12.75">
      <c r="A18" s="112"/>
      <c r="B18" s="112"/>
      <c r="E18" s="410"/>
      <c r="F18" s="410"/>
      <c r="G18" s="410"/>
      <c r="H18" s="438"/>
      <c r="I18" s="441" t="str">
        <f>IF(U7=4,D7,IF(U8=4,D8,IF(U9=4,D9,IF(U10=4,D10,"4ème de poule"))))</f>
        <v>MARTIN JM</v>
      </c>
      <c r="J18" s="429">
        <v>0</v>
      </c>
      <c r="K18" s="436"/>
      <c r="L18" s="410"/>
      <c r="M18" s="410"/>
      <c r="N18" s="410"/>
      <c r="O18" s="410"/>
      <c r="P18" s="410"/>
      <c r="V18" s="112"/>
      <c r="W18" s="112"/>
      <c r="X18" s="526" t="s">
        <v>354</v>
      </c>
      <c r="Y18" s="446" t="str">
        <f>IF(E17=E21,"",IF(E17&lt;E21,F21,F17))</f>
        <v>MARTIN M</v>
      </c>
      <c r="Z18" s="446"/>
      <c r="AA18" s="446"/>
      <c r="AB18" s="446"/>
      <c r="AC18" s="526">
        <v>106</v>
      </c>
      <c r="AD18" s="526"/>
      <c r="AE18" s="415"/>
      <c r="AF18" s="112"/>
    </row>
    <row r="19" spans="1:32" ht="12.75">
      <c r="A19" s="112"/>
      <c r="B19" s="112"/>
      <c r="E19" s="547"/>
      <c r="F19" s="547"/>
      <c r="G19" s="547"/>
      <c r="H19" s="410"/>
      <c r="I19" s="410"/>
      <c r="K19" s="410"/>
      <c r="L19" s="419" t="s">
        <v>383</v>
      </c>
      <c r="M19" s="419"/>
      <c r="N19" s="419"/>
      <c r="O19" s="419"/>
      <c r="P19" s="419"/>
      <c r="Q19" s="419"/>
      <c r="V19" s="112"/>
      <c r="W19" s="112"/>
      <c r="X19" s="528" t="s">
        <v>356</v>
      </c>
      <c r="Y19" s="449" t="str">
        <f>IF(E17=E21,"",IF(E17&lt;E21,F17,F21))</f>
        <v>MARTIN JM</v>
      </c>
      <c r="Z19" s="449"/>
      <c r="AA19" s="449"/>
      <c r="AB19" s="449"/>
      <c r="AC19" s="528">
        <v>90</v>
      </c>
      <c r="AD19" s="528"/>
      <c r="AE19" s="415"/>
      <c r="AF19" s="112"/>
    </row>
    <row r="20" spans="1:32" ht="13.5" customHeight="1">
      <c r="A20" s="112"/>
      <c r="B20" s="112"/>
      <c r="E20" s="410"/>
      <c r="F20" s="410"/>
      <c r="G20" s="410"/>
      <c r="H20" s="436"/>
      <c r="I20" s="437" t="str">
        <f>IF(U7=2,D7,IF(U8=2,D8,IF(U9=2,D9,IF(U10=2,D10,"2ème de poule"))))</f>
        <v>SPERANDIO</v>
      </c>
      <c r="J20" s="429">
        <v>2</v>
      </c>
      <c r="K20" s="438"/>
      <c r="L20" s="410"/>
      <c r="M20" s="410"/>
      <c r="N20" s="410"/>
      <c r="O20" s="410"/>
      <c r="P20" s="410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</row>
    <row r="21" spans="1:32" ht="13.5" customHeight="1">
      <c r="A21" s="112"/>
      <c r="B21" s="112"/>
      <c r="E21" s="429">
        <v>2</v>
      </c>
      <c r="F21" s="441" t="str">
        <f>IF(J20=J22,"",IF(J20&lt;J22,I20,I22))</f>
        <v>MARTIN M</v>
      </c>
      <c r="G21" s="441"/>
      <c r="H21" s="410"/>
      <c r="I21" s="442"/>
      <c r="K21" s="410"/>
      <c r="L21" s="437" t="str">
        <f>IF(J20=J22,"",IF(J20&lt;J22,I22,I20))</f>
        <v>SPERANDIO</v>
      </c>
      <c r="M21" s="437"/>
      <c r="N21" s="437"/>
      <c r="O21" s="437"/>
      <c r="P21" s="429">
        <v>0</v>
      </c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</row>
    <row r="22" spans="1:32" ht="12.75">
      <c r="A22" s="112"/>
      <c r="B22" s="112"/>
      <c r="E22" s="410"/>
      <c r="F22" s="410"/>
      <c r="G22" s="410"/>
      <c r="H22" s="438"/>
      <c r="I22" s="441" t="str">
        <f>IF(U7=3,D7,IF(U8=3,D8,IF(U9=3,D9,IF(U10=3,D10,"3ème de poule"))))</f>
        <v>MARTIN M</v>
      </c>
      <c r="J22" s="429">
        <v>0</v>
      </c>
      <c r="K22" s="436"/>
      <c r="L22" s="410"/>
      <c r="M22" s="410"/>
      <c r="N22" s="410"/>
      <c r="O22" s="410"/>
      <c r="P22" s="410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</row>
    <row r="23" spans="1:32" ht="12.75">
      <c r="A23" s="112"/>
      <c r="B23" s="112"/>
      <c r="E23" s="410"/>
      <c r="F23" s="410"/>
      <c r="G23" s="410"/>
      <c r="H23" s="410"/>
      <c r="I23" s="410"/>
      <c r="K23" s="410"/>
      <c r="L23" s="410"/>
      <c r="M23" s="410"/>
      <c r="N23" s="410"/>
      <c r="O23" s="410"/>
      <c r="P23" s="410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</row>
    <row r="24" spans="1:32" ht="12.75">
      <c r="A24" s="112"/>
      <c r="B24" s="112"/>
      <c r="E24" s="410"/>
      <c r="F24" s="410"/>
      <c r="G24" s="410"/>
      <c r="H24" s="410"/>
      <c r="I24" s="410"/>
      <c r="K24" s="410"/>
      <c r="L24" s="410"/>
      <c r="M24" s="410"/>
      <c r="N24" s="410"/>
      <c r="O24" s="410"/>
      <c r="P24" s="410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</row>
    <row r="25" spans="1:32" ht="12.75">
      <c r="A25" s="112"/>
      <c r="B25" s="112"/>
      <c r="I25" s="548" t="s">
        <v>384</v>
      </c>
      <c r="J25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</row>
    <row r="26" spans="1:32" ht="12.75">
      <c r="A26" s="112"/>
      <c r="B26" s="112"/>
      <c r="J26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</row>
    <row r="27" spans="1:31" ht="18" customHeight="1">
      <c r="A27" s="112"/>
      <c r="B27" s="112"/>
      <c r="C27" s="112"/>
      <c r="D27" s="112"/>
      <c r="E27" s="112"/>
      <c r="F27" s="112"/>
      <c r="G27" s="112"/>
      <c r="H27" s="452" t="s">
        <v>357</v>
      </c>
      <c r="I27" s="452"/>
      <c r="J27" s="452"/>
      <c r="K27" s="452"/>
      <c r="L27" s="452"/>
      <c r="M27" s="452"/>
      <c r="N27" s="452"/>
      <c r="O27" s="452"/>
      <c r="P27" s="45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ht="12.75">
      <c r="A28" s="112"/>
      <c r="B28" s="112"/>
      <c r="C28" s="112"/>
      <c r="D28" s="112"/>
      <c r="E28" s="112"/>
      <c r="F28" s="112"/>
      <c r="G28" s="112"/>
      <c r="H28" s="549" t="s">
        <v>385</v>
      </c>
      <c r="I28" s="549"/>
      <c r="J28" s="549"/>
      <c r="K28" s="549"/>
      <c r="L28" s="549"/>
      <c r="M28" s="549"/>
      <c r="N28" s="454">
        <f>MAX(Z7:AC10)</f>
        <v>62</v>
      </c>
      <c r="O28" s="454"/>
      <c r="P28" s="454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</row>
    <row r="29" spans="1:31" ht="12.75">
      <c r="A29" s="112"/>
      <c r="B29" s="112"/>
      <c r="C29" s="455"/>
      <c r="D29" s="455"/>
      <c r="E29" s="455"/>
      <c r="F29" s="455"/>
      <c r="G29" s="455"/>
      <c r="H29" s="549"/>
      <c r="I29" s="549"/>
      <c r="J29" s="549"/>
      <c r="K29" s="549"/>
      <c r="L29" s="549"/>
      <c r="M29" s="549"/>
      <c r="N29" s="454"/>
      <c r="O29" s="454"/>
      <c r="P29" s="454"/>
      <c r="Q29" s="455"/>
      <c r="R29" s="455"/>
      <c r="S29" s="455"/>
      <c r="T29" s="455"/>
      <c r="U29" s="455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</row>
    <row r="30" spans="1:31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455"/>
      <c r="R30" s="455"/>
      <c r="S30" s="455"/>
      <c r="T30" s="455"/>
      <c r="U30" s="455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</row>
    <row r="31" spans="1:31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455"/>
      <c r="R31" s="455"/>
      <c r="S31" s="455"/>
      <c r="T31" s="455"/>
      <c r="U31" s="455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</row>
  </sheetData>
  <sheetProtection selectLockedCells="1" selectUnlockedCells="1"/>
  <mergeCells count="75">
    <mergeCell ref="A1:A29"/>
    <mergeCell ref="B1:I1"/>
    <mergeCell ref="J1:N1"/>
    <mergeCell ref="O1:U1"/>
    <mergeCell ref="V1:W30"/>
    <mergeCell ref="X1:AE5"/>
    <mergeCell ref="B2:F2"/>
    <mergeCell ref="G2:I2"/>
    <mergeCell ref="J2:U2"/>
    <mergeCell ref="E3:G3"/>
    <mergeCell ref="H3:J3"/>
    <mergeCell ref="L3:O3"/>
    <mergeCell ref="Q3:U3"/>
    <mergeCell ref="B4:U4"/>
    <mergeCell ref="B5:M5"/>
    <mergeCell ref="N5:N6"/>
    <mergeCell ref="O5:O6"/>
    <mergeCell ref="P5:P6"/>
    <mergeCell ref="Q5:Q6"/>
    <mergeCell ref="R5:R6"/>
    <mergeCell ref="S5:T6"/>
    <mergeCell ref="U5:U6"/>
    <mergeCell ref="D6:F6"/>
    <mergeCell ref="G6:H6"/>
    <mergeCell ref="X6:Y6"/>
    <mergeCell ref="Z6:AC6"/>
    <mergeCell ref="AD6:AE6"/>
    <mergeCell ref="D7:F7"/>
    <mergeCell ref="G7:H7"/>
    <mergeCell ref="S7:T7"/>
    <mergeCell ref="X7:Y7"/>
    <mergeCell ref="AD7:AE7"/>
    <mergeCell ref="D8:F8"/>
    <mergeCell ref="G8:H8"/>
    <mergeCell ref="S8:T8"/>
    <mergeCell ref="X8:Y8"/>
    <mergeCell ref="AD8:AE8"/>
    <mergeCell ref="D9:F9"/>
    <mergeCell ref="G9:H9"/>
    <mergeCell ref="S9:T9"/>
    <mergeCell ref="X9:Y9"/>
    <mergeCell ref="AD9:AE9"/>
    <mergeCell ref="D10:F10"/>
    <mergeCell ref="G10:H10"/>
    <mergeCell ref="S10:T10"/>
    <mergeCell ref="X10:Y10"/>
    <mergeCell ref="AD10:AE10"/>
    <mergeCell ref="B11:B29"/>
    <mergeCell ref="X11:AE13"/>
    <mergeCell ref="X14:AB14"/>
    <mergeCell ref="AC14:AD14"/>
    <mergeCell ref="AE14:AE19"/>
    <mergeCell ref="X15:AB15"/>
    <mergeCell ref="AC15:AD15"/>
    <mergeCell ref="Y16:AB16"/>
    <mergeCell ref="AC16:AD16"/>
    <mergeCell ref="F17:G17"/>
    <mergeCell ref="L17:O17"/>
    <mergeCell ref="Y17:AB17"/>
    <mergeCell ref="AC17:AD17"/>
    <mergeCell ref="Y18:AB18"/>
    <mergeCell ref="AC18:AD18"/>
    <mergeCell ref="E19:G19"/>
    <mergeCell ref="L19:Q19"/>
    <mergeCell ref="Y19:AB19"/>
    <mergeCell ref="AC19:AD19"/>
    <mergeCell ref="X20:AE30"/>
    <mergeCell ref="F21:G21"/>
    <mergeCell ref="L21:O21"/>
    <mergeCell ref="H27:P27"/>
    <mergeCell ref="Q27:U28"/>
    <mergeCell ref="H28:M29"/>
    <mergeCell ref="N28:P29"/>
    <mergeCell ref="Q29:U31"/>
    <mergeCell ref="H30:P3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90"/>
  <rowBreaks count="1" manualBreakCount="1">
    <brk id="6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B77"/>
  <sheetViews>
    <sheetView workbookViewId="0" topLeftCell="A46">
      <selection activeCell="K20" sqref="K20"/>
    </sheetView>
  </sheetViews>
  <sheetFormatPr defaultColWidth="12.57421875" defaultRowHeight="12.75"/>
  <cols>
    <col min="1" max="1" width="1.421875" style="0" customWidth="1"/>
    <col min="2" max="2" width="3.421875" style="0" customWidth="1"/>
    <col min="3" max="3" width="15.7109375" style="0" customWidth="1"/>
    <col min="4" max="4" width="3.57421875" style="410" customWidth="1"/>
    <col min="5" max="5" width="3.421875" style="0" customWidth="1"/>
    <col min="6" max="6" width="14.140625" style="0" customWidth="1"/>
    <col min="7" max="7" width="3.57421875" style="0" customWidth="1"/>
    <col min="8" max="9" width="7.140625" style="0" customWidth="1"/>
    <col min="10" max="11" width="3.57421875" style="0" customWidth="1"/>
    <col min="12" max="12" width="14.28125" style="0" customWidth="1"/>
    <col min="13" max="13" width="3.57421875" style="0" customWidth="1"/>
    <col min="14" max="15" width="7.140625" style="0" customWidth="1"/>
    <col min="16" max="16" width="3.57421875" style="0" customWidth="1"/>
    <col min="17" max="17" width="14.28125" style="0" customWidth="1"/>
    <col min="18" max="18" width="3.57421875" style="0" customWidth="1"/>
    <col min="19" max="19" width="9.00390625" style="0" customWidth="1"/>
    <col min="20" max="20" width="6.140625" style="0" customWidth="1"/>
    <col min="21" max="22" width="3.57421875" style="0" customWidth="1"/>
    <col min="23" max="23" width="14.28125" style="0" customWidth="1"/>
    <col min="24" max="24" width="4.140625" style="0" customWidth="1"/>
    <col min="25" max="25" width="4.28125" style="0" customWidth="1"/>
    <col min="26" max="26" width="4.140625" style="0" customWidth="1"/>
    <col min="27" max="27" width="4.00390625" style="0" customWidth="1"/>
    <col min="28" max="28" width="9.7109375" style="0" customWidth="1"/>
    <col min="29" max="16384" width="11.57421875" style="0" customWidth="1"/>
  </cols>
  <sheetData>
    <row r="1" spans="5:19" ht="17.25" customHeight="1">
      <c r="E1" s="456" t="s">
        <v>386</v>
      </c>
      <c r="F1" s="456"/>
      <c r="G1" s="456"/>
      <c r="H1" s="456"/>
      <c r="I1" s="456"/>
      <c r="J1" s="456"/>
      <c r="K1" s="456"/>
      <c r="L1" s="456"/>
      <c r="M1" s="412" t="s">
        <v>359</v>
      </c>
      <c r="N1" s="412"/>
      <c r="O1" s="412"/>
      <c r="P1" s="412"/>
      <c r="Q1" s="412" t="s">
        <v>387</v>
      </c>
      <c r="R1" s="412"/>
      <c r="S1" s="412"/>
    </row>
    <row r="2" spans="5:12" ht="18" customHeight="1">
      <c r="E2" s="457" t="s">
        <v>361</v>
      </c>
      <c r="F2" s="457"/>
      <c r="G2" s="457"/>
      <c r="H2" s="457"/>
      <c r="I2" s="458" t="s">
        <v>52</v>
      </c>
      <c r="J2" s="458"/>
      <c r="K2" s="458"/>
      <c r="L2" s="458"/>
    </row>
    <row r="3" spans="5:24" ht="14.25" customHeight="1">
      <c r="E3" s="459" t="s">
        <v>362</v>
      </c>
      <c r="F3" s="459"/>
      <c r="G3" s="459"/>
      <c r="H3" s="459"/>
      <c r="O3" s="417" t="s">
        <v>334</v>
      </c>
      <c r="P3" s="417"/>
      <c r="Q3" s="417"/>
      <c r="R3" s="418">
        <v>3</v>
      </c>
      <c r="S3" s="419" t="s">
        <v>335</v>
      </c>
      <c r="T3" s="419"/>
      <c r="U3" s="418" t="s">
        <v>388</v>
      </c>
      <c r="V3" s="550" t="s">
        <v>389</v>
      </c>
      <c r="W3" s="550"/>
      <c r="X3" s="550"/>
    </row>
    <row r="4" spans="12:24" ht="12.75">
      <c r="L4" s="551" t="s">
        <v>390</v>
      </c>
      <c r="M4" s="551"/>
      <c r="N4" s="551"/>
      <c r="O4" s="551"/>
      <c r="P4" s="551"/>
      <c r="Q4" s="551"/>
      <c r="R4" s="551"/>
      <c r="S4" s="551"/>
      <c r="T4" s="551"/>
      <c r="U4" s="551"/>
      <c r="V4" s="551"/>
      <c r="W4" s="551"/>
      <c r="X4" s="551"/>
    </row>
    <row r="5" spans="4:24" ht="12.75">
      <c r="D5" s="461"/>
      <c r="E5" s="462"/>
      <c r="F5" s="463" t="s">
        <v>365</v>
      </c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</row>
    <row r="6" spans="1:25" ht="9" customHeight="1">
      <c r="A6" s="112"/>
      <c r="B6" s="112"/>
      <c r="C6" s="112"/>
      <c r="D6" s="464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6"/>
      <c r="Y6" s="467"/>
    </row>
    <row r="7" spans="1:25" ht="11.25" customHeight="1">
      <c r="A7" s="112"/>
      <c r="B7" s="112"/>
      <c r="C7" s="112"/>
      <c r="D7" s="468"/>
      <c r="E7" s="410"/>
      <c r="F7" s="469" t="s">
        <v>173</v>
      </c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70"/>
      <c r="Y7" s="467"/>
    </row>
    <row r="8" spans="1:25" ht="12.75">
      <c r="A8" s="112"/>
      <c r="B8" s="112"/>
      <c r="C8" s="112"/>
      <c r="D8" s="468"/>
      <c r="E8" s="471">
        <v>1</v>
      </c>
      <c r="F8" s="428" t="s">
        <v>31</v>
      </c>
      <c r="G8" s="429">
        <v>2</v>
      </c>
      <c r="H8" s="472" t="s">
        <v>391</v>
      </c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10"/>
      <c r="T8" s="410"/>
      <c r="U8" s="410"/>
      <c r="V8" s="410"/>
      <c r="W8" s="410"/>
      <c r="X8" s="470"/>
      <c r="Y8" s="467"/>
    </row>
    <row r="9" spans="1:25" ht="12.75">
      <c r="A9" s="112"/>
      <c r="B9" s="112"/>
      <c r="C9" s="112"/>
      <c r="D9" s="468"/>
      <c r="E9" s="471"/>
      <c r="F9" s="428" t="s">
        <v>51</v>
      </c>
      <c r="G9" s="429">
        <v>0</v>
      </c>
      <c r="H9" s="474"/>
      <c r="I9" s="475"/>
      <c r="J9" s="476"/>
      <c r="K9" s="476"/>
      <c r="L9" s="476"/>
      <c r="M9" s="476"/>
      <c r="N9" s="476"/>
      <c r="O9" s="476"/>
      <c r="P9" s="476"/>
      <c r="Q9" s="476"/>
      <c r="R9" s="476"/>
      <c r="S9" s="477" t="str">
        <f>IF(G8=G9,"",IF(G8&lt;G9,F9,F8))</f>
        <v>JEANDIDIER</v>
      </c>
      <c r="T9" s="477"/>
      <c r="U9" s="429">
        <v>2</v>
      </c>
      <c r="V9" s="410"/>
      <c r="W9" s="410"/>
      <c r="X9" s="470"/>
      <c r="Y9" s="467"/>
    </row>
    <row r="10" spans="1:25" ht="12.75">
      <c r="A10" s="112"/>
      <c r="B10" s="112"/>
      <c r="D10" s="468"/>
      <c r="E10" s="410"/>
      <c r="F10" s="442"/>
      <c r="G10" s="410"/>
      <c r="H10" s="479"/>
      <c r="I10" s="480"/>
      <c r="J10" s="410"/>
      <c r="K10" s="410"/>
      <c r="L10" s="410"/>
      <c r="M10" s="481" t="str">
        <f>IF(P13=M13,"3ème poule A",IF(P13&lt;M13,Q13,L13))</f>
        <v>UNG</v>
      </c>
      <c r="N10" s="481"/>
      <c r="O10" s="481"/>
      <c r="P10" s="481"/>
      <c r="Q10" s="410"/>
      <c r="R10" s="410"/>
      <c r="S10" s="482"/>
      <c r="T10" s="483"/>
      <c r="U10" s="410"/>
      <c r="V10" s="410"/>
      <c r="W10" s="410"/>
      <c r="X10" s="470"/>
      <c r="Y10" s="467"/>
    </row>
    <row r="11" spans="1:25" ht="12.75">
      <c r="A11" s="112"/>
      <c r="B11" s="112"/>
      <c r="D11" s="468"/>
      <c r="E11" s="410"/>
      <c r="F11" s="410"/>
      <c r="G11" s="410"/>
      <c r="H11" s="477" t="str">
        <f>IF(G8=G9,"",IF(G8&lt;G9,F8,F9))</f>
        <v>BICHET</v>
      </c>
      <c r="I11" s="477"/>
      <c r="J11" s="429">
        <v>2</v>
      </c>
      <c r="K11" s="410"/>
      <c r="L11" s="410"/>
      <c r="M11" s="410"/>
      <c r="N11" s="484"/>
      <c r="O11" s="485"/>
      <c r="P11" s="410"/>
      <c r="Q11" s="410"/>
      <c r="R11" s="410"/>
      <c r="S11" s="486"/>
      <c r="T11" s="487"/>
      <c r="U11" s="410"/>
      <c r="V11" s="410"/>
      <c r="W11" s="410"/>
      <c r="X11" s="470"/>
      <c r="Y11" s="467"/>
    </row>
    <row r="12" spans="1:25" ht="12.75">
      <c r="A12" s="112"/>
      <c r="B12" s="112"/>
      <c r="D12" s="468"/>
      <c r="E12" s="410"/>
      <c r="F12" s="410"/>
      <c r="G12" s="415"/>
      <c r="H12" s="552"/>
      <c r="I12" s="553"/>
      <c r="J12" s="490"/>
      <c r="K12" s="410"/>
      <c r="L12" s="410"/>
      <c r="M12" s="410"/>
      <c r="N12" s="554"/>
      <c r="O12" s="555"/>
      <c r="P12" s="410"/>
      <c r="Q12" s="410"/>
      <c r="R12" s="410"/>
      <c r="S12" s="556"/>
      <c r="T12" s="557"/>
      <c r="U12" s="410"/>
      <c r="V12" s="410"/>
      <c r="W12" s="410"/>
      <c r="X12" s="470"/>
      <c r="Y12" s="467"/>
    </row>
    <row r="13" spans="1:25" ht="6.75" customHeight="1">
      <c r="A13" s="112"/>
      <c r="B13" s="112"/>
      <c r="D13" s="468"/>
      <c r="E13" s="410"/>
      <c r="F13" s="481" t="str">
        <f>IF(J11=J16,"4ème poule A",IF(J11&lt;J16,H11,H16))</f>
        <v>LIMOUSIN</v>
      </c>
      <c r="G13" s="495"/>
      <c r="H13" s="496"/>
      <c r="I13" s="497"/>
      <c r="J13" s="473"/>
      <c r="K13" s="473"/>
      <c r="L13" s="477" t="str">
        <f>IF(J11=J16,"",IF(J11&lt;J16,H16,H11))</f>
        <v>BICHET</v>
      </c>
      <c r="M13" s="429">
        <v>2</v>
      </c>
      <c r="N13" s="498"/>
      <c r="O13" s="499"/>
      <c r="P13" s="429">
        <v>1</v>
      </c>
      <c r="Q13" s="477" t="str">
        <f>IF(W13=S18,S9,IF(W13=S9,S18,""))</f>
        <v>UNG</v>
      </c>
      <c r="R13" s="500"/>
      <c r="S13" s="496"/>
      <c r="T13" s="497"/>
      <c r="U13" s="473"/>
      <c r="V13" s="473"/>
      <c r="W13" s="430" t="str">
        <f>IF(U9=U18,"1er poule A",IF(U9&lt;U18,S18,S9))</f>
        <v>JEANDIDIER</v>
      </c>
      <c r="X13" s="470"/>
      <c r="Y13" s="467"/>
    </row>
    <row r="14" spans="1:25" ht="6.75" customHeight="1">
      <c r="A14" s="112"/>
      <c r="B14" s="112"/>
      <c r="D14" s="468"/>
      <c r="E14" s="410"/>
      <c r="F14" s="481"/>
      <c r="G14" s="490"/>
      <c r="H14" s="482"/>
      <c r="I14" s="501"/>
      <c r="J14" s="476"/>
      <c r="K14" s="476"/>
      <c r="L14" s="477"/>
      <c r="M14" s="477"/>
      <c r="N14" s="502"/>
      <c r="O14" s="501"/>
      <c r="P14" s="429"/>
      <c r="Q14" s="429"/>
      <c r="R14" s="485"/>
      <c r="S14" s="482"/>
      <c r="T14" s="501"/>
      <c r="U14" s="476"/>
      <c r="V14" s="476"/>
      <c r="W14" s="430"/>
      <c r="X14" s="470"/>
      <c r="Y14" s="467"/>
    </row>
    <row r="15" spans="1:25" ht="12.75">
      <c r="A15" s="112"/>
      <c r="B15" s="112"/>
      <c r="D15" s="468"/>
      <c r="E15" s="410"/>
      <c r="F15" s="410"/>
      <c r="G15" s="410"/>
      <c r="H15" s="486"/>
      <c r="I15" s="487"/>
      <c r="J15" s="410"/>
      <c r="K15" s="410"/>
      <c r="L15" s="410"/>
      <c r="M15" s="410"/>
      <c r="N15" s="486"/>
      <c r="O15" s="487"/>
      <c r="P15" s="410"/>
      <c r="Q15" s="410"/>
      <c r="R15" s="410"/>
      <c r="S15" s="486"/>
      <c r="T15" s="487"/>
      <c r="U15" s="410"/>
      <c r="V15" s="410"/>
      <c r="W15" s="410"/>
      <c r="X15" s="470"/>
      <c r="Y15" s="467"/>
    </row>
    <row r="16" spans="1:25" ht="12.75">
      <c r="A16" s="112"/>
      <c r="B16" s="112"/>
      <c r="D16" s="468"/>
      <c r="E16" s="410"/>
      <c r="F16" s="410"/>
      <c r="G16" s="410"/>
      <c r="H16" s="477" t="str">
        <f>IF(G18=G19,"",IF(G18&lt;G19,F18,F19))</f>
        <v>LIMOUSIN</v>
      </c>
      <c r="I16" s="477"/>
      <c r="J16" s="503">
        <v>0</v>
      </c>
      <c r="K16" s="410"/>
      <c r="L16" s="410"/>
      <c r="M16" s="410"/>
      <c r="N16" s="486"/>
      <c r="O16" s="487"/>
      <c r="P16" s="410"/>
      <c r="Q16" s="410"/>
      <c r="R16" s="410"/>
      <c r="S16" s="486"/>
      <c r="T16" s="487"/>
      <c r="U16" s="410"/>
      <c r="V16" s="410"/>
      <c r="W16" s="410"/>
      <c r="X16" s="470"/>
      <c r="Y16" s="467"/>
    </row>
    <row r="17" spans="1:25" ht="12.75">
      <c r="A17" s="112"/>
      <c r="B17" s="112"/>
      <c r="D17" s="468"/>
      <c r="E17" s="410"/>
      <c r="F17" s="469" t="s">
        <v>236</v>
      </c>
      <c r="G17" s="410"/>
      <c r="H17" s="479"/>
      <c r="I17" s="480"/>
      <c r="J17" s="410"/>
      <c r="K17" s="410"/>
      <c r="L17" s="410"/>
      <c r="M17" s="430" t="str">
        <f>IF(P13=M13,"2ème poule A",IF(P13&lt;M13,L13,Q13))</f>
        <v>BICHET</v>
      </c>
      <c r="N17" s="430"/>
      <c r="O17" s="430"/>
      <c r="P17" s="430"/>
      <c r="Q17" s="410"/>
      <c r="R17" s="410"/>
      <c r="S17" s="486"/>
      <c r="T17" s="487"/>
      <c r="U17" s="410"/>
      <c r="V17" s="410"/>
      <c r="W17" s="410"/>
      <c r="X17" s="470"/>
      <c r="Y17" s="467"/>
    </row>
    <row r="18" spans="1:25" ht="12.75">
      <c r="A18" s="112"/>
      <c r="B18" s="112"/>
      <c r="D18" s="468"/>
      <c r="E18" s="471">
        <v>2</v>
      </c>
      <c r="F18" s="428" t="s">
        <v>95</v>
      </c>
      <c r="G18" s="429">
        <v>2</v>
      </c>
      <c r="H18" s="504"/>
      <c r="I18" s="505"/>
      <c r="J18" s="473"/>
      <c r="K18" s="473"/>
      <c r="L18" s="473"/>
      <c r="M18" s="473"/>
      <c r="N18" s="473"/>
      <c r="O18" s="473"/>
      <c r="P18" s="473"/>
      <c r="Q18" s="473"/>
      <c r="R18" s="473"/>
      <c r="S18" s="477" t="str">
        <f>IF(G18=G19,"",IF(G18&lt;G19,F19,F18))</f>
        <v>UNG</v>
      </c>
      <c r="T18" s="477"/>
      <c r="U18" s="429">
        <v>1</v>
      </c>
      <c r="V18" s="410"/>
      <c r="W18" s="410"/>
      <c r="X18" s="470"/>
      <c r="Y18" s="467"/>
    </row>
    <row r="19" spans="1:25" ht="12.75">
      <c r="A19" s="112"/>
      <c r="B19" s="112"/>
      <c r="D19" s="468"/>
      <c r="E19" s="471"/>
      <c r="F19" s="428" t="s">
        <v>66</v>
      </c>
      <c r="G19" s="429">
        <v>0</v>
      </c>
      <c r="H19" s="476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10"/>
      <c r="T19" s="410"/>
      <c r="U19" s="410"/>
      <c r="V19" s="410"/>
      <c r="W19" s="410"/>
      <c r="X19" s="470"/>
      <c r="Y19" s="467"/>
    </row>
    <row r="20" spans="1:25" ht="12.75">
      <c r="A20" s="112"/>
      <c r="B20" s="112"/>
      <c r="C20" s="112"/>
      <c r="D20" s="506"/>
      <c r="E20" s="461"/>
      <c r="F20" s="558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508"/>
      <c r="Y20" s="467"/>
    </row>
    <row r="21" spans="4:24" ht="12.75">
      <c r="D21" s="465"/>
      <c r="E21" s="509"/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09"/>
      <c r="U21" s="509"/>
      <c r="V21" s="509"/>
      <c r="W21" s="509"/>
      <c r="X21" s="509"/>
    </row>
    <row r="23" spans="4:24" ht="12.75">
      <c r="D23" s="461"/>
      <c r="E23" s="462"/>
      <c r="F23" s="463" t="s">
        <v>368</v>
      </c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</row>
    <row r="24" spans="1:25" ht="12.75">
      <c r="A24" s="112"/>
      <c r="B24" s="112"/>
      <c r="C24" s="112"/>
      <c r="D24" s="464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5"/>
      <c r="W24" s="465"/>
      <c r="X24" s="466"/>
      <c r="Y24" s="467"/>
    </row>
    <row r="25" spans="1:25" ht="12.75">
      <c r="A25" s="112"/>
      <c r="B25" s="112"/>
      <c r="C25" s="112"/>
      <c r="D25" s="468"/>
      <c r="E25" s="410"/>
      <c r="F25" s="469" t="s">
        <v>173</v>
      </c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70"/>
      <c r="Y25" s="467"/>
    </row>
    <row r="26" spans="1:25" ht="12.75">
      <c r="A26" s="112"/>
      <c r="B26" s="112"/>
      <c r="C26" s="112"/>
      <c r="D26" s="468"/>
      <c r="E26" s="471">
        <v>1</v>
      </c>
      <c r="F26" s="428" t="s">
        <v>41</v>
      </c>
      <c r="G26" s="429">
        <v>1</v>
      </c>
      <c r="H26" s="472" t="s">
        <v>392</v>
      </c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10"/>
      <c r="T26" s="410"/>
      <c r="U26" s="410"/>
      <c r="V26" s="410"/>
      <c r="W26" s="410"/>
      <c r="X26" s="470"/>
      <c r="Y26" s="467"/>
    </row>
    <row r="27" spans="1:25" ht="12.75">
      <c r="A27" s="112"/>
      <c r="B27" s="112"/>
      <c r="C27" s="112"/>
      <c r="D27" s="468"/>
      <c r="E27" s="471"/>
      <c r="F27" s="428" t="s">
        <v>47</v>
      </c>
      <c r="G27" s="429">
        <v>2</v>
      </c>
      <c r="H27" s="474"/>
      <c r="I27" s="475"/>
      <c r="J27" s="476"/>
      <c r="K27" s="476"/>
      <c r="L27" s="476"/>
      <c r="M27" s="476"/>
      <c r="N27" s="476"/>
      <c r="O27" s="476"/>
      <c r="P27" s="476"/>
      <c r="Q27" s="476"/>
      <c r="R27" s="476"/>
      <c r="S27" s="477" t="str">
        <f>IF(G26=G27,"",IF(G26&lt;G27,F27,F26))</f>
        <v>VAUTRIN</v>
      </c>
      <c r="T27" s="477"/>
      <c r="U27" s="429">
        <v>2</v>
      </c>
      <c r="V27" s="410"/>
      <c r="W27" s="410"/>
      <c r="X27" s="470"/>
      <c r="Y27" s="467"/>
    </row>
    <row r="28" spans="1:25" ht="12.75">
      <c r="A28" s="112"/>
      <c r="B28" s="112"/>
      <c r="C28" s="112"/>
      <c r="D28" s="468"/>
      <c r="E28" s="410"/>
      <c r="F28" s="442"/>
      <c r="G28" s="410"/>
      <c r="H28" s="479"/>
      <c r="I28" s="480"/>
      <c r="J28" s="410"/>
      <c r="K28" s="410"/>
      <c r="L28" s="410"/>
      <c r="M28" s="481" t="str">
        <f>IF(M31=P31,"3ème poule B",IF(M31&lt;P31,L31,Q31))</f>
        <v>NAIR</v>
      </c>
      <c r="N28" s="481"/>
      <c r="O28" s="481"/>
      <c r="P28" s="481"/>
      <c r="Q28" s="410"/>
      <c r="R28" s="410"/>
      <c r="S28" s="482"/>
      <c r="T28" s="483"/>
      <c r="U28" s="410"/>
      <c r="V28" s="410"/>
      <c r="W28" s="410"/>
      <c r="X28" s="470"/>
      <c r="Y28" s="467"/>
    </row>
    <row r="29" spans="1:25" ht="12.75">
      <c r="A29" s="112"/>
      <c r="B29" s="112"/>
      <c r="C29" s="112"/>
      <c r="D29" s="468"/>
      <c r="E29" s="410"/>
      <c r="F29" s="410"/>
      <c r="G29" s="410"/>
      <c r="H29" s="477" t="str">
        <f>IF(G26=G27,"",IF(G26&lt;G27,F26,F27))</f>
        <v>ADELE</v>
      </c>
      <c r="I29" s="477"/>
      <c r="J29" s="429">
        <v>0</v>
      </c>
      <c r="K29" s="410"/>
      <c r="L29" s="410"/>
      <c r="M29" s="410"/>
      <c r="N29" s="484"/>
      <c r="O29" s="485"/>
      <c r="P29" s="410"/>
      <c r="Q29" s="410"/>
      <c r="R29" s="410"/>
      <c r="S29" s="486"/>
      <c r="T29" s="487"/>
      <c r="U29" s="410"/>
      <c r="V29" s="410"/>
      <c r="W29" s="410"/>
      <c r="X29" s="470"/>
      <c r="Y29" s="467"/>
    </row>
    <row r="30" spans="1:25" ht="12.75">
      <c r="A30" s="112"/>
      <c r="B30" s="112"/>
      <c r="C30" s="112"/>
      <c r="D30" s="468"/>
      <c r="E30" s="410"/>
      <c r="F30" s="410"/>
      <c r="G30" s="415"/>
      <c r="H30" s="552"/>
      <c r="I30" s="553"/>
      <c r="J30" s="490"/>
      <c r="K30" s="410"/>
      <c r="L30" s="410"/>
      <c r="M30" s="410"/>
      <c r="N30" s="554"/>
      <c r="O30" s="555"/>
      <c r="P30" s="410"/>
      <c r="Q30" s="410"/>
      <c r="R30" s="410"/>
      <c r="S30" s="556"/>
      <c r="T30" s="557"/>
      <c r="U30" s="410"/>
      <c r="V30" s="410"/>
      <c r="W30" s="410"/>
      <c r="X30" s="470"/>
      <c r="Y30" s="467"/>
    </row>
    <row r="31" spans="1:25" ht="6.75" customHeight="1">
      <c r="A31" s="112"/>
      <c r="B31" s="112"/>
      <c r="C31" s="112"/>
      <c r="D31" s="468"/>
      <c r="E31" s="410"/>
      <c r="F31" s="481" t="str">
        <f>IF(J29=J34,"4ème poule B",IF(J29&lt;J34,H29,H34))</f>
        <v>ADELE</v>
      </c>
      <c r="G31" s="495"/>
      <c r="H31" s="496"/>
      <c r="I31" s="497"/>
      <c r="J31" s="473"/>
      <c r="K31" s="473"/>
      <c r="L31" s="477" t="str">
        <f>IF(J29=J34,"",IF(J29&lt;J34,H34,H29))</f>
        <v>FEIT</v>
      </c>
      <c r="M31" s="429">
        <v>2</v>
      </c>
      <c r="N31" s="498"/>
      <c r="O31" s="499"/>
      <c r="P31" s="429">
        <v>0</v>
      </c>
      <c r="Q31" s="477" t="str">
        <f>IF(U27=U36,"",IF(U27&lt;U36,S27,S36))</f>
        <v>NAIR</v>
      </c>
      <c r="R31" s="500"/>
      <c r="S31" s="496"/>
      <c r="T31" s="497"/>
      <c r="U31" s="473"/>
      <c r="V31" s="473"/>
      <c r="W31" s="430" t="str">
        <f>IF(U27=U36,"1er poule B",IF(U27&lt;U36,S36,S27))</f>
        <v>VAUTRIN</v>
      </c>
      <c r="X31" s="470"/>
      <c r="Y31" s="467"/>
    </row>
    <row r="32" spans="1:25" ht="6.75" customHeight="1">
      <c r="A32" s="112"/>
      <c r="B32" s="112"/>
      <c r="C32" s="112"/>
      <c r="D32" s="468"/>
      <c r="E32" s="410"/>
      <c r="F32" s="481"/>
      <c r="G32" s="490"/>
      <c r="H32" s="482"/>
      <c r="I32" s="501"/>
      <c r="J32" s="476"/>
      <c r="K32" s="476"/>
      <c r="L32" s="477"/>
      <c r="M32" s="477"/>
      <c r="N32" s="502"/>
      <c r="O32" s="501"/>
      <c r="P32" s="429"/>
      <c r="Q32" s="429"/>
      <c r="R32" s="485"/>
      <c r="S32" s="482"/>
      <c r="T32" s="501"/>
      <c r="U32" s="476"/>
      <c r="V32" s="476"/>
      <c r="W32" s="430"/>
      <c r="X32" s="470"/>
      <c r="Y32" s="467"/>
    </row>
    <row r="33" spans="1:25" ht="12.75">
      <c r="A33" s="112"/>
      <c r="B33" s="112"/>
      <c r="C33" s="112"/>
      <c r="D33" s="468"/>
      <c r="E33" s="410"/>
      <c r="F33" s="410"/>
      <c r="G33" s="410"/>
      <c r="H33" s="486"/>
      <c r="I33" s="487"/>
      <c r="J33" s="410"/>
      <c r="K33" s="410"/>
      <c r="L33" s="410"/>
      <c r="M33" s="410"/>
      <c r="N33" s="486"/>
      <c r="O33" s="487"/>
      <c r="P33" s="410"/>
      <c r="Q33" s="410"/>
      <c r="R33" s="410"/>
      <c r="S33" s="486"/>
      <c r="T33" s="487"/>
      <c r="U33" s="410"/>
      <c r="V33" s="410"/>
      <c r="W33" s="410"/>
      <c r="X33" s="470"/>
      <c r="Y33" s="467"/>
    </row>
    <row r="34" spans="1:25" ht="12.75">
      <c r="A34" s="112"/>
      <c r="B34" s="112"/>
      <c r="C34" s="112"/>
      <c r="D34" s="468"/>
      <c r="E34" s="410"/>
      <c r="F34" s="410"/>
      <c r="G34" s="410"/>
      <c r="H34" s="477" t="str">
        <f>IF(G36=G37,"",IF(G36&lt;G37,F36,F37))</f>
        <v>FEIT</v>
      </c>
      <c r="I34" s="477"/>
      <c r="J34" s="503">
        <v>2</v>
      </c>
      <c r="K34" s="410"/>
      <c r="L34" s="410"/>
      <c r="M34" s="410"/>
      <c r="N34" s="486"/>
      <c r="O34" s="487"/>
      <c r="P34" s="410"/>
      <c r="Q34" s="410"/>
      <c r="R34" s="410"/>
      <c r="S34" s="486"/>
      <c r="T34" s="487"/>
      <c r="U34" s="410"/>
      <c r="V34" s="410"/>
      <c r="W34" s="410"/>
      <c r="X34" s="470"/>
      <c r="Y34" s="467"/>
    </row>
    <row r="35" spans="1:25" ht="12.75">
      <c r="A35" s="112"/>
      <c r="B35" s="112"/>
      <c r="C35" s="112"/>
      <c r="D35" s="468"/>
      <c r="E35" s="410"/>
      <c r="F35" s="469" t="s">
        <v>236</v>
      </c>
      <c r="G35" s="410"/>
      <c r="H35" s="479"/>
      <c r="I35" s="480"/>
      <c r="J35" s="410"/>
      <c r="K35" s="410"/>
      <c r="L35" s="410"/>
      <c r="M35" s="430" t="str">
        <f>IF(M31=P31,"2ème poule B",IF(M31&lt;P31,Q31,L31))</f>
        <v>FEIT</v>
      </c>
      <c r="N35" s="430"/>
      <c r="O35" s="430"/>
      <c r="P35" s="430"/>
      <c r="Q35" s="410"/>
      <c r="R35" s="410"/>
      <c r="S35" s="486"/>
      <c r="T35" s="487"/>
      <c r="U35" s="410"/>
      <c r="V35" s="410"/>
      <c r="W35" s="410"/>
      <c r="X35" s="470"/>
      <c r="Y35" s="467"/>
    </row>
    <row r="36" spans="1:25" ht="12.75">
      <c r="A36" s="112"/>
      <c r="B36" s="112"/>
      <c r="C36" s="112"/>
      <c r="D36" s="468"/>
      <c r="E36" s="471">
        <v>2</v>
      </c>
      <c r="F36" s="428" t="s">
        <v>92</v>
      </c>
      <c r="G36" s="429">
        <v>0</v>
      </c>
      <c r="H36" s="504"/>
      <c r="I36" s="505"/>
      <c r="J36" s="473"/>
      <c r="K36" s="473"/>
      <c r="L36" s="473"/>
      <c r="M36" s="473"/>
      <c r="N36" s="473"/>
      <c r="O36" s="473"/>
      <c r="P36" s="473"/>
      <c r="Q36" s="473"/>
      <c r="R36" s="473"/>
      <c r="S36" s="477" t="str">
        <f>IF(G36=G37,"",IF(G36&lt;G37,F37,F36))</f>
        <v>NAIR</v>
      </c>
      <c r="T36" s="477"/>
      <c r="U36" s="429">
        <v>0</v>
      </c>
      <c r="V36" s="410"/>
      <c r="W36" s="410"/>
      <c r="X36" s="470"/>
      <c r="Y36" s="467"/>
    </row>
    <row r="37" spans="1:25" ht="12.75">
      <c r="A37" s="112"/>
      <c r="B37" s="112"/>
      <c r="C37" s="112"/>
      <c r="D37" s="468"/>
      <c r="E37" s="471"/>
      <c r="F37" s="428" t="s">
        <v>72</v>
      </c>
      <c r="G37" s="429">
        <v>2</v>
      </c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10"/>
      <c r="T37" s="410"/>
      <c r="U37" s="410"/>
      <c r="V37" s="410"/>
      <c r="W37" s="410"/>
      <c r="X37" s="470"/>
      <c r="Y37" s="467"/>
    </row>
    <row r="38" spans="1:25" ht="12.75">
      <c r="A38" s="112"/>
      <c r="B38" s="112"/>
      <c r="C38" s="112"/>
      <c r="D38" s="506"/>
      <c r="E38" s="461"/>
      <c r="F38" s="558"/>
      <c r="G38" s="461"/>
      <c r="H38" s="461"/>
      <c r="I38" s="461"/>
      <c r="J38" s="461"/>
      <c r="K38" s="461"/>
      <c r="L38" s="461"/>
      <c r="M38" s="461"/>
      <c r="N38" s="461"/>
      <c r="O38" s="461"/>
      <c r="P38" s="461"/>
      <c r="Q38" s="461"/>
      <c r="R38" s="461"/>
      <c r="S38" s="461"/>
      <c r="T38" s="461"/>
      <c r="U38" s="461"/>
      <c r="V38" s="461"/>
      <c r="W38" s="461"/>
      <c r="X38" s="508"/>
      <c r="Y38" s="467"/>
    </row>
    <row r="39" spans="4:24" ht="12.75">
      <c r="D39" s="465"/>
      <c r="E39" s="509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509"/>
      <c r="R39" s="509"/>
      <c r="S39" s="509"/>
      <c r="T39" s="509"/>
      <c r="U39" s="509"/>
      <c r="V39" s="509"/>
      <c r="W39" s="509"/>
      <c r="X39" s="509"/>
    </row>
    <row r="40" spans="4:24" ht="12.75">
      <c r="D40" s="415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</row>
    <row r="41" spans="2:18" ht="12.75">
      <c r="B41" s="462"/>
      <c r="C41" s="462"/>
      <c r="D41" s="461"/>
      <c r="E41" s="462"/>
      <c r="F41" s="463" t="s">
        <v>371</v>
      </c>
      <c r="G41" s="463"/>
      <c r="H41" s="463"/>
      <c r="I41" s="463"/>
      <c r="J41" s="462"/>
      <c r="K41" s="462"/>
      <c r="L41" s="462"/>
      <c r="M41" s="462"/>
      <c r="N41" s="462"/>
      <c r="O41" s="462"/>
      <c r="P41" s="462"/>
      <c r="Q41" s="462"/>
      <c r="R41" s="462"/>
    </row>
    <row r="42" spans="1:28" ht="12.75">
      <c r="A42" s="513"/>
      <c r="B42" s="509"/>
      <c r="C42" s="509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6"/>
      <c r="S42" s="468"/>
      <c r="T42" s="410"/>
      <c r="W42" s="410"/>
      <c r="X42" s="410"/>
      <c r="Y42" s="410"/>
      <c r="Z42" s="410"/>
      <c r="AA42" s="410"/>
      <c r="AB42" s="514" t="s">
        <v>372</v>
      </c>
    </row>
    <row r="43" spans="1:28" ht="12.75">
      <c r="A43" s="513"/>
      <c r="B43" s="112"/>
      <c r="C43" s="112"/>
      <c r="D43" s="415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70"/>
      <c r="S43" s="468"/>
      <c r="T43" s="410"/>
      <c r="W43" s="426" t="s">
        <v>373</v>
      </c>
      <c r="X43" s="426" t="s">
        <v>374</v>
      </c>
      <c r="Y43" s="426"/>
      <c r="Z43" s="426"/>
      <c r="AA43" s="426"/>
      <c r="AB43" s="515" t="s">
        <v>301</v>
      </c>
    </row>
    <row r="44" spans="1:28" ht="12.75">
      <c r="A44" s="513"/>
      <c r="B44" s="112"/>
      <c r="C44" s="112"/>
      <c r="D44" s="415"/>
      <c r="E44" s="410"/>
      <c r="F44" s="410"/>
      <c r="G44" s="410"/>
      <c r="H44" s="516" t="str">
        <f>M10</f>
        <v>UNG</v>
      </c>
      <c r="I44" s="516"/>
      <c r="J44" s="429">
        <v>2</v>
      </c>
      <c r="K44" s="410"/>
      <c r="L44" s="410"/>
      <c r="M44" s="410"/>
      <c r="N44" s="410"/>
      <c r="O44" s="410"/>
      <c r="P44" s="410"/>
      <c r="Q44" s="410"/>
      <c r="R44" s="470"/>
      <c r="S44" s="468"/>
      <c r="T44" s="410"/>
      <c r="W44" s="428" t="str">
        <f>F8</f>
        <v>JEANDIDIER</v>
      </c>
      <c r="X44" s="431"/>
      <c r="Y44" s="431"/>
      <c r="Z44" s="431"/>
      <c r="AA44" s="431"/>
      <c r="AB44" s="428"/>
    </row>
    <row r="45" spans="1:28" ht="12.75">
      <c r="A45" s="513"/>
      <c r="B45" s="112"/>
      <c r="C45" s="112"/>
      <c r="D45" s="415"/>
      <c r="E45" s="410"/>
      <c r="F45" s="410"/>
      <c r="G45" s="436"/>
      <c r="H45" s="410"/>
      <c r="I45" s="410"/>
      <c r="J45" s="410"/>
      <c r="K45" s="438"/>
      <c r="L45" s="410"/>
      <c r="M45" s="410"/>
      <c r="N45" s="410"/>
      <c r="O45" s="410"/>
      <c r="P45" s="410"/>
      <c r="Q45" s="410"/>
      <c r="R45" s="470"/>
      <c r="S45" s="468"/>
      <c r="T45" s="410"/>
      <c r="W45" s="428" t="str">
        <f>F9</f>
        <v>BICHET</v>
      </c>
      <c r="X45" s="431"/>
      <c r="Y45" s="431"/>
      <c r="Z45" s="431"/>
      <c r="AA45" s="431"/>
      <c r="AB45" s="428"/>
    </row>
    <row r="46" spans="1:28" ht="12.75">
      <c r="A46" s="513"/>
      <c r="B46" s="112"/>
      <c r="C46" s="517"/>
      <c r="D46" s="415"/>
      <c r="E46" s="429">
        <v>2</v>
      </c>
      <c r="F46" s="477" t="str">
        <f>IF(J44=J48,"",IF(J44&lt;J48,H44,H48))</f>
        <v>ADELE</v>
      </c>
      <c r="G46" s="410"/>
      <c r="H46" s="547"/>
      <c r="I46" s="547"/>
      <c r="J46" s="547"/>
      <c r="K46" s="410"/>
      <c r="L46" s="477" t="str">
        <f>IF(J44=J48,"",IF(J44&lt;J48,H48,H44))</f>
        <v>UNG</v>
      </c>
      <c r="M46" s="429">
        <v>0</v>
      </c>
      <c r="N46" s="410"/>
      <c r="O46" s="410"/>
      <c r="P46" s="517"/>
      <c r="Q46" s="410"/>
      <c r="R46" s="470"/>
      <c r="S46" s="468"/>
      <c r="T46" s="410"/>
      <c r="W46" s="428" t="str">
        <f>F18</f>
        <v>UNG</v>
      </c>
      <c r="X46" s="431"/>
      <c r="Y46" s="431"/>
      <c r="Z46" s="431"/>
      <c r="AA46" s="431"/>
      <c r="AB46" s="428"/>
    </row>
    <row r="47" spans="1:28" ht="12.75">
      <c r="A47" s="513"/>
      <c r="B47" s="112"/>
      <c r="C47" s="112"/>
      <c r="D47" s="436"/>
      <c r="E47" s="410"/>
      <c r="F47" s="410"/>
      <c r="G47" s="438"/>
      <c r="H47" s="410"/>
      <c r="I47" s="410"/>
      <c r="J47" s="410"/>
      <c r="K47" s="436"/>
      <c r="L47" s="410"/>
      <c r="M47" s="410"/>
      <c r="N47" s="438"/>
      <c r="O47" s="410"/>
      <c r="P47" s="410"/>
      <c r="Q47" s="410"/>
      <c r="R47" s="470"/>
      <c r="S47" s="468"/>
      <c r="T47" s="410"/>
      <c r="W47" s="428" t="str">
        <f>F19</f>
        <v>LIMOUSIN</v>
      </c>
      <c r="X47" s="431"/>
      <c r="Y47" s="431"/>
      <c r="Z47" s="431"/>
      <c r="AA47" s="431"/>
      <c r="AB47" s="428"/>
    </row>
    <row r="48" spans="1:28" ht="12.75">
      <c r="A48" s="513"/>
      <c r="B48" s="112"/>
      <c r="C48" s="112"/>
      <c r="D48" s="436"/>
      <c r="E48" s="410"/>
      <c r="F48" s="410"/>
      <c r="G48" s="410"/>
      <c r="H48" s="481" t="str">
        <f>F31</f>
        <v>ADELE</v>
      </c>
      <c r="I48" s="481"/>
      <c r="J48" s="429">
        <v>1</v>
      </c>
      <c r="K48" s="410"/>
      <c r="L48" s="410"/>
      <c r="M48" s="410"/>
      <c r="N48" s="438"/>
      <c r="O48" s="519"/>
      <c r="P48" s="519"/>
      <c r="Q48" s="519"/>
      <c r="R48" s="470"/>
      <c r="S48" s="468"/>
      <c r="T48" s="410"/>
      <c r="W48" s="428" t="str">
        <f>F26</f>
        <v>ADELE</v>
      </c>
      <c r="X48" s="431"/>
      <c r="Y48" s="431"/>
      <c r="Z48" s="431"/>
      <c r="AA48" s="431"/>
      <c r="AB48" s="428"/>
    </row>
    <row r="49" spans="1:28" ht="12.75">
      <c r="A49" s="513"/>
      <c r="B49" s="112"/>
      <c r="C49" s="441" t="str">
        <f>IF(E46=E52,"",IF(E46&lt;E52,F52,F46))</f>
        <v>ADELE</v>
      </c>
      <c r="D49"/>
      <c r="E49" s="547"/>
      <c r="F49" s="547"/>
      <c r="G49" s="410"/>
      <c r="H49" s="410"/>
      <c r="I49" s="410"/>
      <c r="J49" s="410"/>
      <c r="K49" s="410"/>
      <c r="L49" s="547"/>
      <c r="M49" s="547"/>
      <c r="N49" s="410"/>
      <c r="O49" s="446" t="str">
        <f>IF(M46=M52,"",IF(M46&lt;M52,L52,L46))</f>
        <v>NAIR</v>
      </c>
      <c r="P49" s="446"/>
      <c r="Q49" s="446"/>
      <c r="R49" s="470"/>
      <c r="S49" s="468"/>
      <c r="T49" s="410"/>
      <c r="W49" s="428" t="str">
        <f>F27</f>
        <v>VAUTRIN</v>
      </c>
      <c r="X49" s="431"/>
      <c r="Y49" s="431"/>
      <c r="Z49" s="431"/>
      <c r="AA49" s="431"/>
      <c r="AB49" s="428"/>
    </row>
    <row r="50" spans="1:28" ht="12.75">
      <c r="A50" s="513"/>
      <c r="B50" s="112"/>
      <c r="C50" s="112"/>
      <c r="D50" s="438"/>
      <c r="E50" s="410"/>
      <c r="F50" s="410"/>
      <c r="G50" s="410"/>
      <c r="H50" s="481" t="str">
        <f>M28</f>
        <v>NAIR</v>
      </c>
      <c r="I50" s="481"/>
      <c r="J50" s="429">
        <v>2</v>
      </c>
      <c r="K50" s="410"/>
      <c r="L50" s="410"/>
      <c r="M50" s="410"/>
      <c r="N50" s="436"/>
      <c r="O50" s="410"/>
      <c r="P50" s="410"/>
      <c r="Q50" s="410"/>
      <c r="R50" s="470"/>
      <c r="S50" s="468"/>
      <c r="T50" s="410"/>
      <c r="W50" s="428" t="str">
        <f>F36</f>
        <v>FEIT</v>
      </c>
      <c r="X50" s="431">
        <v>35</v>
      </c>
      <c r="Y50" s="431"/>
      <c r="Z50" s="431"/>
      <c r="AA50" s="431"/>
      <c r="AB50" s="428">
        <v>4</v>
      </c>
    </row>
    <row r="51" spans="1:28" ht="12.75">
      <c r="A51" s="513"/>
      <c r="B51" s="112"/>
      <c r="C51" s="112"/>
      <c r="D51" s="438"/>
      <c r="E51" s="410"/>
      <c r="F51" s="410"/>
      <c r="G51" s="436"/>
      <c r="H51" s="410"/>
      <c r="I51" s="410"/>
      <c r="J51" s="410"/>
      <c r="K51" s="438"/>
      <c r="L51" s="410"/>
      <c r="M51" s="410"/>
      <c r="N51" s="436"/>
      <c r="O51" s="410"/>
      <c r="P51" s="410"/>
      <c r="Q51" s="410"/>
      <c r="R51" s="470"/>
      <c r="S51" s="468"/>
      <c r="T51" s="410"/>
      <c r="W51" s="428" t="str">
        <f>F37</f>
        <v>NAIR</v>
      </c>
      <c r="X51" s="431"/>
      <c r="Y51" s="431"/>
      <c r="Z51" s="431"/>
      <c r="AA51" s="431"/>
      <c r="AB51" s="428"/>
    </row>
    <row r="52" spans="1:28" ht="12.75">
      <c r="A52" s="513"/>
      <c r="B52" s="112"/>
      <c r="C52" s="112"/>
      <c r="D52" s="415"/>
      <c r="E52" s="429">
        <v>1</v>
      </c>
      <c r="F52" s="477" t="str">
        <f>IF(J50=J54,"",IF(J50&lt;J54,H50,H54))</f>
        <v>LIMOUSIN</v>
      </c>
      <c r="G52" s="410"/>
      <c r="H52" s="547"/>
      <c r="I52" s="547"/>
      <c r="J52" s="547"/>
      <c r="K52" s="410"/>
      <c r="L52" s="477" t="str">
        <f>IF(J50=J54,"",IF(J50&lt;J54,H54,H50))</f>
        <v>NAIR</v>
      </c>
      <c r="M52" s="429">
        <v>1</v>
      </c>
      <c r="N52" s="410"/>
      <c r="O52" s="519"/>
      <c r="P52" s="519"/>
      <c r="Q52" s="519"/>
      <c r="R52" s="470"/>
      <c r="S52" s="468"/>
      <c r="T52" s="410"/>
      <c r="W52" s="410"/>
      <c r="X52" s="410"/>
      <c r="Y52" s="410"/>
      <c r="Z52" s="410"/>
      <c r="AA52" s="410"/>
      <c r="AB52" s="410"/>
    </row>
    <row r="53" spans="1:28" ht="12.75">
      <c r="A53" s="513"/>
      <c r="B53" s="112"/>
      <c r="C53" s="112"/>
      <c r="D53" s="415"/>
      <c r="E53" s="410"/>
      <c r="F53" s="410"/>
      <c r="G53" s="438"/>
      <c r="H53" s="410"/>
      <c r="I53" s="410"/>
      <c r="J53" s="410"/>
      <c r="K53" s="436"/>
      <c r="L53" s="410"/>
      <c r="M53" s="410"/>
      <c r="N53" s="410"/>
      <c r="O53" s="449" t="str">
        <f>IF(M46=M52,"",IF(M46&lt;M52,L46,L52))</f>
        <v>UNG</v>
      </c>
      <c r="P53" s="449"/>
      <c r="Q53" s="449"/>
      <c r="R53" s="470"/>
      <c r="S53" s="468"/>
      <c r="T53" s="410"/>
      <c r="W53" s="410"/>
      <c r="X53" s="410"/>
      <c r="Y53" s="410"/>
      <c r="Z53" s="410"/>
      <c r="AA53" s="410"/>
      <c r="AB53" s="410"/>
    </row>
    <row r="54" spans="1:28" ht="12.75">
      <c r="A54" s="513"/>
      <c r="B54" s="112"/>
      <c r="C54" s="477" t="str">
        <f>IF(E46=E52,"",IF(E46&lt;E52,F46,F52))</f>
        <v>LIMOUSIN</v>
      </c>
      <c r="D54"/>
      <c r="E54" s="410"/>
      <c r="F54" s="410"/>
      <c r="G54" s="410"/>
      <c r="H54" s="481" t="str">
        <f>F13</f>
        <v>LIMOUSIN</v>
      </c>
      <c r="I54" s="481"/>
      <c r="J54" s="429">
        <v>0</v>
      </c>
      <c r="K54" s="410"/>
      <c r="L54" s="410"/>
      <c r="M54" s="410"/>
      <c r="N54" s="410"/>
      <c r="O54" s="410"/>
      <c r="P54" s="410"/>
      <c r="Q54" s="410"/>
      <c r="R54" s="470"/>
      <c r="S54" s="468"/>
      <c r="T54" s="410"/>
      <c r="U54" s="410"/>
      <c r="V54" s="410"/>
      <c r="W54" s="410"/>
      <c r="X54" s="433" t="s">
        <v>349</v>
      </c>
      <c r="Y54" s="433"/>
      <c r="Z54" s="410"/>
      <c r="AA54" s="410"/>
      <c r="AB54" s="410"/>
    </row>
    <row r="55" spans="1:28" ht="12.75">
      <c r="A55" s="513"/>
      <c r="B55" s="462"/>
      <c r="C55" s="462"/>
      <c r="D55" s="461"/>
      <c r="E55" s="461"/>
      <c r="F55" s="461"/>
      <c r="G55" s="461"/>
      <c r="H55" s="461"/>
      <c r="I55" s="461"/>
      <c r="J55" s="461"/>
      <c r="K55" s="461"/>
      <c r="L55" s="461"/>
      <c r="M55" s="461"/>
      <c r="N55" s="461"/>
      <c r="O55" s="461"/>
      <c r="P55" s="461"/>
      <c r="Q55" s="461"/>
      <c r="R55" s="508"/>
      <c r="S55" s="468"/>
      <c r="T55" s="410"/>
      <c r="U55" s="434" t="s">
        <v>375</v>
      </c>
      <c r="V55" s="434"/>
      <c r="W55" s="434"/>
      <c r="X55" s="435" t="s">
        <v>351</v>
      </c>
      <c r="Y55" s="435"/>
      <c r="Z55" s="410"/>
      <c r="AA55" s="410"/>
      <c r="AB55" s="410"/>
    </row>
    <row r="56" spans="2:28" ht="12.75">
      <c r="B56" s="509"/>
      <c r="C56" s="509"/>
      <c r="D56" s="465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465"/>
      <c r="R56" s="465"/>
      <c r="S56" s="410"/>
      <c r="T56" s="410"/>
      <c r="U56" s="520" t="s">
        <v>352</v>
      </c>
      <c r="V56" s="520"/>
      <c r="W56" s="521" t="str">
        <f>O66</f>
        <v>FEIT</v>
      </c>
      <c r="X56" s="520">
        <v>104</v>
      </c>
      <c r="Y56" s="520"/>
      <c r="Z56" s="410"/>
      <c r="AA56" s="410"/>
      <c r="AB56" s="410"/>
    </row>
    <row r="57" spans="5:28" ht="12.75"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522" t="s">
        <v>353</v>
      </c>
      <c r="V57" s="522"/>
      <c r="W57" s="523" t="str">
        <f>O70</f>
        <v>VAUTRIN</v>
      </c>
      <c r="X57" s="522">
        <v>92</v>
      </c>
      <c r="Y57" s="522"/>
      <c r="Z57" s="410"/>
      <c r="AA57" s="410"/>
      <c r="AB57" s="410"/>
    </row>
    <row r="58" spans="2:28" ht="12.75">
      <c r="B58" s="462"/>
      <c r="C58" s="462"/>
      <c r="D58" s="461"/>
      <c r="E58" s="462"/>
      <c r="F58" s="463" t="s">
        <v>376</v>
      </c>
      <c r="G58" s="463"/>
      <c r="H58" s="463"/>
      <c r="I58" s="463"/>
      <c r="J58" s="462"/>
      <c r="K58" s="462"/>
      <c r="L58" s="462"/>
      <c r="M58" s="462"/>
      <c r="N58" s="462"/>
      <c r="O58" s="462"/>
      <c r="P58" s="462"/>
      <c r="Q58" s="462"/>
      <c r="R58" s="462"/>
      <c r="T58" s="410"/>
      <c r="U58" s="524" t="s">
        <v>354</v>
      </c>
      <c r="V58" s="524"/>
      <c r="W58" s="440" t="str">
        <f>C66</f>
        <v>BICHET</v>
      </c>
      <c r="X58" s="524">
        <v>82</v>
      </c>
      <c r="Y58" s="524"/>
      <c r="Z58" s="410"/>
      <c r="AA58" s="410"/>
      <c r="AB58" s="410"/>
    </row>
    <row r="59" spans="1:28" ht="12.75">
      <c r="A59" s="513"/>
      <c r="B59" s="509"/>
      <c r="C59" s="509"/>
      <c r="D59" s="465"/>
      <c r="E59" s="465"/>
      <c r="F59" s="465"/>
      <c r="G59" s="465"/>
      <c r="H59" s="465"/>
      <c r="I59" s="465"/>
      <c r="J59" s="465"/>
      <c r="K59" s="465"/>
      <c r="L59" s="465"/>
      <c r="M59" s="465"/>
      <c r="N59" s="465"/>
      <c r="O59" s="465"/>
      <c r="P59" s="465"/>
      <c r="Q59" s="465"/>
      <c r="R59" s="466"/>
      <c r="S59" s="468"/>
      <c r="U59" s="525" t="s">
        <v>356</v>
      </c>
      <c r="V59" s="525"/>
      <c r="W59" s="444" t="str">
        <f>C71</f>
        <v>JEANDIDIER</v>
      </c>
      <c r="X59" s="525">
        <v>78</v>
      </c>
      <c r="Y59" s="525"/>
      <c r="Z59" s="410"/>
      <c r="AA59" s="410"/>
      <c r="AB59" s="410"/>
    </row>
    <row r="60" spans="1:28" ht="12.75">
      <c r="A60" s="513"/>
      <c r="B60" s="112"/>
      <c r="C60" s="112"/>
      <c r="D60" s="415"/>
      <c r="E60" s="410"/>
      <c r="F60" s="410"/>
      <c r="G60" s="410"/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70"/>
      <c r="S60" s="468"/>
      <c r="U60" s="526" t="s">
        <v>377</v>
      </c>
      <c r="V60" s="526"/>
      <c r="W60" s="446" t="str">
        <f>O49</f>
        <v>NAIR</v>
      </c>
      <c r="X60" s="526">
        <v>74</v>
      </c>
      <c r="Y60" s="526"/>
      <c r="Z60" s="410"/>
      <c r="AA60" s="410"/>
      <c r="AB60" s="410"/>
    </row>
    <row r="61" spans="1:28" ht="12.75">
      <c r="A61" s="513"/>
      <c r="B61" s="112"/>
      <c r="C61" s="112"/>
      <c r="D61" s="415"/>
      <c r="E61" s="410"/>
      <c r="F61" s="410"/>
      <c r="G61" s="410"/>
      <c r="H61" s="527" t="str">
        <f>W13</f>
        <v>JEANDIDIER</v>
      </c>
      <c r="I61" s="527"/>
      <c r="J61" s="429">
        <v>1</v>
      </c>
      <c r="K61" s="410"/>
      <c r="L61" s="410"/>
      <c r="M61" s="410"/>
      <c r="N61" s="410"/>
      <c r="O61" s="410"/>
      <c r="P61" s="410"/>
      <c r="Q61" s="410"/>
      <c r="R61" s="470"/>
      <c r="S61" s="468"/>
      <c r="U61" s="528" t="s">
        <v>378</v>
      </c>
      <c r="V61" s="528"/>
      <c r="W61" s="449" t="str">
        <f>O53</f>
        <v>UNG</v>
      </c>
      <c r="X61" s="528">
        <v>64</v>
      </c>
      <c r="Y61" s="528"/>
      <c r="Z61" s="410"/>
      <c r="AA61" s="410"/>
      <c r="AB61" s="410"/>
    </row>
    <row r="62" spans="1:28" ht="12.75">
      <c r="A62" s="513"/>
      <c r="B62" s="112"/>
      <c r="C62" s="112"/>
      <c r="D62" s="415"/>
      <c r="E62" s="410"/>
      <c r="F62" s="410"/>
      <c r="G62" s="436"/>
      <c r="H62" s="410"/>
      <c r="I62" s="410"/>
      <c r="J62" s="410"/>
      <c r="K62" s="438"/>
      <c r="L62" s="529" t="s">
        <v>150</v>
      </c>
      <c r="M62" s="410"/>
      <c r="N62" s="410"/>
      <c r="O62" s="410"/>
      <c r="P62" s="410"/>
      <c r="Q62" s="410"/>
      <c r="R62" s="470"/>
      <c r="S62" s="468"/>
      <c r="U62" s="530" t="s">
        <v>379</v>
      </c>
      <c r="V62" s="530"/>
      <c r="W62" s="441" t="str">
        <f>C49</f>
        <v>ADELE</v>
      </c>
      <c r="X62" s="530">
        <v>62</v>
      </c>
      <c r="Y62" s="530"/>
      <c r="Z62" s="410"/>
      <c r="AA62" s="410"/>
      <c r="AB62" s="410"/>
    </row>
    <row r="63" spans="1:28" ht="12.75">
      <c r="A63" s="513"/>
      <c r="B63" s="112"/>
      <c r="C63" s="517"/>
      <c r="D63" s="415"/>
      <c r="E63" s="429">
        <v>0</v>
      </c>
      <c r="F63" s="481" t="str">
        <f>IF(J61=J65,"",IF(J61&lt;J65,H61,H65))</f>
        <v>JEANDIDIER</v>
      </c>
      <c r="G63" s="410"/>
      <c r="H63" s="547"/>
      <c r="I63" s="547"/>
      <c r="J63" s="547"/>
      <c r="K63" s="410"/>
      <c r="L63" s="477" t="str">
        <f>IF(J61=J65,"",IF(J61&lt;J65,H65,H61))</f>
        <v>FEIT</v>
      </c>
      <c r="M63" s="429">
        <v>3</v>
      </c>
      <c r="N63" s="410"/>
      <c r="O63" s="410"/>
      <c r="P63" s="447"/>
      <c r="Q63" s="410"/>
      <c r="R63" s="470"/>
      <c r="S63" s="468"/>
      <c r="U63" s="531" t="s">
        <v>380</v>
      </c>
      <c r="V63" s="531"/>
      <c r="W63" s="477" t="str">
        <f>C54</f>
        <v>LIMOUSIN</v>
      </c>
      <c r="X63" s="531">
        <v>60</v>
      </c>
      <c r="Y63" s="531"/>
      <c r="Z63" s="410"/>
      <c r="AA63" s="410"/>
      <c r="AB63" s="410"/>
    </row>
    <row r="64" spans="1:28" ht="12.75">
      <c r="A64" s="513"/>
      <c r="B64" s="112"/>
      <c r="C64" s="112"/>
      <c r="D64" s="436"/>
      <c r="E64" s="410"/>
      <c r="F64" s="410"/>
      <c r="G64" s="438"/>
      <c r="H64" s="410"/>
      <c r="I64" s="410"/>
      <c r="J64" s="410"/>
      <c r="K64" s="436"/>
      <c r="L64" s="410"/>
      <c r="M64" s="410"/>
      <c r="N64" s="438"/>
      <c r="O64" s="410"/>
      <c r="P64" s="410"/>
      <c r="Q64" s="410"/>
      <c r="R64" s="470"/>
      <c r="S64" s="468"/>
      <c r="U64" s="410"/>
      <c r="V64" s="410"/>
      <c r="W64" s="410"/>
      <c r="X64" s="410"/>
      <c r="Y64" s="410"/>
      <c r="Z64" s="410"/>
      <c r="AA64" s="410"/>
      <c r="AB64" s="410"/>
    </row>
    <row r="65" spans="1:28" ht="12.75">
      <c r="A65" s="513"/>
      <c r="B65" s="112"/>
      <c r="C65" s="112"/>
      <c r="D65" s="436"/>
      <c r="E65" s="410"/>
      <c r="F65" s="410"/>
      <c r="G65" s="410"/>
      <c r="H65" s="430" t="str">
        <f>M35</f>
        <v>FEIT</v>
      </c>
      <c r="I65" s="430"/>
      <c r="J65" s="429">
        <v>2</v>
      </c>
      <c r="K65" s="410"/>
      <c r="L65" s="410"/>
      <c r="M65" s="410"/>
      <c r="N65" s="438"/>
      <c r="O65" s="410"/>
      <c r="P65" s="529" t="s">
        <v>205</v>
      </c>
      <c r="Q65" s="410"/>
      <c r="R65" s="470"/>
      <c r="S65" s="468"/>
      <c r="U65" s="410"/>
      <c r="V65" s="410"/>
      <c r="W65" s="410"/>
      <c r="X65" s="410"/>
      <c r="Y65" s="410"/>
      <c r="Z65" s="410"/>
      <c r="AA65" s="410"/>
      <c r="AB65" s="410"/>
    </row>
    <row r="66" spans="1:28" ht="12.75">
      <c r="A66" s="513"/>
      <c r="B66" s="112"/>
      <c r="C66" s="440" t="str">
        <f>IF(E63=E69,"",IF(E63&lt;E69,F69,F63))</f>
        <v>BICHET</v>
      </c>
      <c r="D66"/>
      <c r="E66" s="547"/>
      <c r="F66" s="547"/>
      <c r="G66" s="410"/>
      <c r="H66" s="410"/>
      <c r="I66" s="410"/>
      <c r="J66" s="410"/>
      <c r="K66" s="410"/>
      <c r="L66" s="547"/>
      <c r="M66" s="547"/>
      <c r="N66" s="410"/>
      <c r="O66" s="521" t="str">
        <f>IF(M63=M69,"",IF(M63&lt;M69,L69,L63))</f>
        <v>FEIT</v>
      </c>
      <c r="P66" s="521"/>
      <c r="Q66" s="521"/>
      <c r="R66" s="470"/>
      <c r="S66" s="468"/>
      <c r="U66" s="410"/>
      <c r="V66" s="410"/>
      <c r="W66" s="410"/>
      <c r="X66" s="410"/>
      <c r="Y66" s="410"/>
      <c r="Z66" s="410"/>
      <c r="AA66" s="410"/>
      <c r="AB66" s="410"/>
    </row>
    <row r="67" spans="1:28" ht="12.75">
      <c r="A67" s="513"/>
      <c r="B67" s="112"/>
      <c r="C67" s="112"/>
      <c r="D67" s="438"/>
      <c r="E67" s="410"/>
      <c r="F67" s="410"/>
      <c r="G67" s="410"/>
      <c r="H67" s="430" t="str">
        <f>W31</f>
        <v>VAUTRIN</v>
      </c>
      <c r="I67" s="430"/>
      <c r="J67" s="429">
        <v>2</v>
      </c>
      <c r="K67" s="410"/>
      <c r="L67" s="410"/>
      <c r="M67" s="410"/>
      <c r="N67" s="436"/>
      <c r="O67" s="410"/>
      <c r="P67" s="410"/>
      <c r="Q67" s="410"/>
      <c r="R67" s="470"/>
      <c r="S67" s="468"/>
      <c r="W67" s="410"/>
      <c r="X67" s="410"/>
      <c r="Y67" s="410"/>
      <c r="Z67" s="410"/>
      <c r="AA67" s="410"/>
      <c r="AB67" s="410"/>
    </row>
    <row r="68" spans="1:28" ht="12.75">
      <c r="A68" s="513"/>
      <c r="B68" s="112"/>
      <c r="C68" s="112"/>
      <c r="D68" s="438"/>
      <c r="E68" s="410"/>
      <c r="F68" s="410"/>
      <c r="G68" s="436"/>
      <c r="H68" s="410"/>
      <c r="I68" s="410"/>
      <c r="J68" s="410"/>
      <c r="K68" s="438"/>
      <c r="L68" s="410"/>
      <c r="M68" s="410"/>
      <c r="N68" s="436"/>
      <c r="O68" s="410"/>
      <c r="P68" s="410"/>
      <c r="Q68" s="410"/>
      <c r="R68" s="470"/>
      <c r="S68" s="468"/>
      <c r="W68" s="410"/>
      <c r="X68" s="410"/>
      <c r="Y68" s="410"/>
      <c r="Z68" s="410"/>
      <c r="AA68" s="410"/>
      <c r="AB68" s="410"/>
    </row>
    <row r="69" spans="1:28" ht="12.75">
      <c r="A69" s="513"/>
      <c r="B69" s="112"/>
      <c r="C69" s="112"/>
      <c r="D69" s="415"/>
      <c r="E69" s="429">
        <v>2</v>
      </c>
      <c r="F69" s="481" t="str">
        <f>IF(J67=J71,"",IF(J67&lt;J71,H67,H71))</f>
        <v>BICHET</v>
      </c>
      <c r="G69" s="410"/>
      <c r="H69" s="547"/>
      <c r="I69" s="547"/>
      <c r="J69" s="547"/>
      <c r="K69" s="410"/>
      <c r="L69" s="477" t="str">
        <f>IF(J67=J71,"",IF(J67&lt;J71,H71,H67))</f>
        <v>VAUTRIN</v>
      </c>
      <c r="M69" s="429">
        <v>1</v>
      </c>
      <c r="N69" s="410"/>
      <c r="O69" s="410"/>
      <c r="P69" s="529" t="s">
        <v>210</v>
      </c>
      <c r="Q69" s="410"/>
      <c r="R69" s="470"/>
      <c r="S69" s="468"/>
      <c r="W69" s="410"/>
      <c r="X69" s="410"/>
      <c r="Y69" s="410"/>
      <c r="Z69" s="410"/>
      <c r="AA69" s="410"/>
      <c r="AB69" s="410"/>
    </row>
    <row r="70" spans="1:28" ht="12.75">
      <c r="A70" s="513"/>
      <c r="B70" s="112"/>
      <c r="C70" s="112"/>
      <c r="D70" s="415"/>
      <c r="E70" s="410"/>
      <c r="F70" s="410"/>
      <c r="G70" s="438"/>
      <c r="H70" s="410"/>
      <c r="I70" s="410"/>
      <c r="J70" s="410"/>
      <c r="K70" s="436"/>
      <c r="L70" s="410"/>
      <c r="M70" s="410"/>
      <c r="N70" s="410"/>
      <c r="O70" s="523" t="str">
        <f>IF(M63=M69,"",IF(M63&lt;M69,L63,L69))</f>
        <v>VAUTRIN</v>
      </c>
      <c r="P70" s="523"/>
      <c r="Q70" s="523"/>
      <c r="R70" s="470"/>
      <c r="S70" s="468"/>
      <c r="W70" s="410"/>
      <c r="X70" s="410"/>
      <c r="Y70" s="410"/>
      <c r="Z70" s="410"/>
      <c r="AA70" s="410"/>
      <c r="AB70" s="410"/>
    </row>
    <row r="71" spans="1:28" ht="12.75">
      <c r="A71" s="513"/>
      <c r="B71" s="112"/>
      <c r="C71" s="444" t="str">
        <f>IF(E63=E69,"",IF(E63&lt;E69,F63,F69))</f>
        <v>JEANDIDIER</v>
      </c>
      <c r="D71"/>
      <c r="E71" s="410"/>
      <c r="F71" s="410"/>
      <c r="G71" s="410"/>
      <c r="H71" s="430" t="str">
        <f>M17</f>
        <v>BICHET</v>
      </c>
      <c r="I71" s="430"/>
      <c r="J71" s="429">
        <v>1</v>
      </c>
      <c r="K71" s="410"/>
      <c r="L71" s="410"/>
      <c r="M71" s="410"/>
      <c r="N71" s="410"/>
      <c r="O71" s="410"/>
      <c r="P71" s="410"/>
      <c r="Q71" s="410"/>
      <c r="R71" s="470"/>
      <c r="S71" s="468"/>
      <c r="W71" s="410"/>
      <c r="X71" s="410"/>
      <c r="Y71" s="410"/>
      <c r="Z71" s="410"/>
      <c r="AA71" s="410"/>
      <c r="AB71" s="410"/>
    </row>
    <row r="72" spans="1:28" ht="12.75">
      <c r="A72" s="513"/>
      <c r="B72" s="462"/>
      <c r="C72" s="462"/>
      <c r="D72" s="461"/>
      <c r="E72" s="461"/>
      <c r="F72" s="461"/>
      <c r="G72" s="461"/>
      <c r="H72" s="461"/>
      <c r="I72" s="461"/>
      <c r="J72" s="461"/>
      <c r="K72" s="461"/>
      <c r="L72" s="461"/>
      <c r="M72" s="461"/>
      <c r="N72" s="461"/>
      <c r="O72" s="461"/>
      <c r="P72" s="461"/>
      <c r="Q72" s="461"/>
      <c r="R72" s="508"/>
      <c r="S72" s="468"/>
      <c r="W72" s="410"/>
      <c r="X72" s="410"/>
      <c r="Y72" s="410"/>
      <c r="Z72" s="410"/>
      <c r="AA72" s="410"/>
      <c r="AB72" s="410"/>
    </row>
    <row r="73" spans="2:19" ht="12.75">
      <c r="B73" s="509"/>
      <c r="C73" s="509"/>
      <c r="D73" s="465"/>
      <c r="E73" s="465"/>
      <c r="F73" s="465"/>
      <c r="G73" s="465"/>
      <c r="H73" s="465"/>
      <c r="I73" s="465"/>
      <c r="J73" s="465"/>
      <c r="K73" s="465"/>
      <c r="L73" s="465"/>
      <c r="M73" s="465"/>
      <c r="N73" s="465"/>
      <c r="O73" s="465"/>
      <c r="P73" s="465"/>
      <c r="Q73" s="465"/>
      <c r="R73" s="465"/>
      <c r="S73" s="410"/>
    </row>
    <row r="74" spans="8:12" ht="12.75">
      <c r="H74" s="559" t="s">
        <v>357</v>
      </c>
      <c r="I74" s="559"/>
      <c r="J74" s="559"/>
      <c r="K74" s="559"/>
      <c r="L74" s="559"/>
    </row>
    <row r="75" spans="4:18" ht="12.75">
      <c r="D75" s="534"/>
      <c r="E75" s="532"/>
      <c r="F75" s="532"/>
      <c r="G75" s="535"/>
      <c r="H75" s="536">
        <f>MAX(X44:AA51)</f>
        <v>35</v>
      </c>
      <c r="I75" s="537" t="s">
        <v>393</v>
      </c>
      <c r="J75" s="537"/>
      <c r="K75" s="537"/>
      <c r="L75" s="537"/>
      <c r="M75" s="538"/>
      <c r="N75" s="532"/>
      <c r="O75" s="532"/>
      <c r="P75" s="532"/>
      <c r="Q75" s="532"/>
      <c r="R75" s="532"/>
    </row>
    <row r="76" spans="4:18" ht="12.75">
      <c r="D76" s="539"/>
      <c r="E76" s="455"/>
      <c r="F76" s="455"/>
      <c r="G76" s="540"/>
      <c r="H76" s="536"/>
      <c r="I76" s="537"/>
      <c r="J76" s="537"/>
      <c r="K76" s="537"/>
      <c r="L76" s="537"/>
      <c r="M76" s="541"/>
      <c r="N76" s="455"/>
      <c r="O76" s="455"/>
      <c r="P76" s="455"/>
      <c r="Q76" s="455"/>
      <c r="R76" s="455"/>
    </row>
    <row r="77" spans="8:12" ht="12.75">
      <c r="H77" s="455"/>
      <c r="I77" s="455"/>
      <c r="J77" s="455"/>
      <c r="K77" s="455"/>
      <c r="L77" s="455"/>
    </row>
  </sheetData>
  <sheetProtection selectLockedCells="1" selectUnlockedCells="1"/>
  <mergeCells count="91">
    <mergeCell ref="E1:L1"/>
    <mergeCell ref="M1:P1"/>
    <mergeCell ref="Q1:S1"/>
    <mergeCell ref="E2:H2"/>
    <mergeCell ref="I2:L2"/>
    <mergeCell ref="E3:H3"/>
    <mergeCell ref="O3:Q3"/>
    <mergeCell ref="S3:T3"/>
    <mergeCell ref="V3:X3"/>
    <mergeCell ref="L4:X4"/>
    <mergeCell ref="E8:E9"/>
    <mergeCell ref="S9:T9"/>
    <mergeCell ref="M10:P10"/>
    <mergeCell ref="H11:I11"/>
    <mergeCell ref="F13:F14"/>
    <mergeCell ref="L13:L14"/>
    <mergeCell ref="M13:M14"/>
    <mergeCell ref="P13:P14"/>
    <mergeCell ref="Q13:Q14"/>
    <mergeCell ref="W13:W14"/>
    <mergeCell ref="H16:I16"/>
    <mergeCell ref="M17:P17"/>
    <mergeCell ref="E18:E19"/>
    <mergeCell ref="S18:T18"/>
    <mergeCell ref="E26:E27"/>
    <mergeCell ref="S27:T27"/>
    <mergeCell ref="M28:P28"/>
    <mergeCell ref="H29:I29"/>
    <mergeCell ref="F31:F32"/>
    <mergeCell ref="L31:L32"/>
    <mergeCell ref="M31:M32"/>
    <mergeCell ref="P31:P32"/>
    <mergeCell ref="Q31:Q32"/>
    <mergeCell ref="W31:W32"/>
    <mergeCell ref="H34:I34"/>
    <mergeCell ref="M35:P35"/>
    <mergeCell ref="E36:E37"/>
    <mergeCell ref="S36:T36"/>
    <mergeCell ref="X43:AA43"/>
    <mergeCell ref="H44:I44"/>
    <mergeCell ref="H46:J46"/>
    <mergeCell ref="D47:D48"/>
    <mergeCell ref="N47:N48"/>
    <mergeCell ref="H48:I48"/>
    <mergeCell ref="O48:Q48"/>
    <mergeCell ref="E49:F49"/>
    <mergeCell ref="L49:M49"/>
    <mergeCell ref="O49:Q49"/>
    <mergeCell ref="D50:D51"/>
    <mergeCell ref="H50:I50"/>
    <mergeCell ref="N50:N51"/>
    <mergeCell ref="H52:J52"/>
    <mergeCell ref="O52:Q52"/>
    <mergeCell ref="O53:Q53"/>
    <mergeCell ref="H54:I54"/>
    <mergeCell ref="X54:Y54"/>
    <mergeCell ref="U55:W55"/>
    <mergeCell ref="X55:Y55"/>
    <mergeCell ref="U56:V56"/>
    <mergeCell ref="X56:Y56"/>
    <mergeCell ref="U57:V57"/>
    <mergeCell ref="X57:Y57"/>
    <mergeCell ref="U58:V58"/>
    <mergeCell ref="X58:Y58"/>
    <mergeCell ref="U59:V59"/>
    <mergeCell ref="X59:Y59"/>
    <mergeCell ref="U60:V60"/>
    <mergeCell ref="X60:Y60"/>
    <mergeCell ref="H61:I61"/>
    <mergeCell ref="U61:V61"/>
    <mergeCell ref="X61:Y61"/>
    <mergeCell ref="U62:V62"/>
    <mergeCell ref="X62:Y62"/>
    <mergeCell ref="H63:J63"/>
    <mergeCell ref="U63:V63"/>
    <mergeCell ref="X63:Y63"/>
    <mergeCell ref="D64:D65"/>
    <mergeCell ref="N64:N65"/>
    <mergeCell ref="H65:I65"/>
    <mergeCell ref="E66:F66"/>
    <mergeCell ref="L66:M66"/>
    <mergeCell ref="O66:Q66"/>
    <mergeCell ref="D67:D68"/>
    <mergeCell ref="H67:I67"/>
    <mergeCell ref="N67:N68"/>
    <mergeCell ref="H69:J69"/>
    <mergeCell ref="O70:Q70"/>
    <mergeCell ref="H71:I71"/>
    <mergeCell ref="H74:L74"/>
    <mergeCell ref="H75:H76"/>
    <mergeCell ref="I75:L76"/>
  </mergeCells>
  <printOptions horizontalCentered="1" verticalCentered="1"/>
  <pageMargins left="0.19652777777777777" right="0.19652777777777777" top="0.39375" bottom="0.39375" header="0.5118055555555555" footer="0.5118055555555555"/>
  <pageSetup horizontalDpi="300" verticalDpi="300" orientation="landscape" paperSize="9" scale="9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77"/>
  <sheetViews>
    <sheetView workbookViewId="0" topLeftCell="A1">
      <selection activeCell="L13" sqref="L13"/>
    </sheetView>
  </sheetViews>
  <sheetFormatPr defaultColWidth="12.57421875" defaultRowHeight="12.75"/>
  <cols>
    <col min="1" max="1" width="1.421875" style="0" customWidth="1"/>
    <col min="2" max="2" width="3.421875" style="0" customWidth="1"/>
    <col min="3" max="3" width="15.7109375" style="0" customWidth="1"/>
    <col min="4" max="4" width="3.57421875" style="410" customWidth="1"/>
    <col min="5" max="5" width="3.421875" style="0" customWidth="1"/>
    <col min="6" max="6" width="14.140625" style="0" customWidth="1"/>
    <col min="7" max="7" width="3.57421875" style="0" customWidth="1"/>
    <col min="8" max="9" width="7.140625" style="0" customWidth="1"/>
    <col min="10" max="11" width="3.57421875" style="0" customWidth="1"/>
    <col min="12" max="12" width="14.28125" style="0" customWidth="1"/>
    <col min="13" max="13" width="3.57421875" style="0" customWidth="1"/>
    <col min="14" max="15" width="7.140625" style="0" customWidth="1"/>
    <col min="16" max="16" width="3.57421875" style="0" customWidth="1"/>
    <col min="17" max="17" width="14.28125" style="0" customWidth="1"/>
    <col min="18" max="18" width="3.57421875" style="0" customWidth="1"/>
    <col min="19" max="19" width="9.00390625" style="0" customWidth="1"/>
    <col min="20" max="20" width="6.140625" style="0" customWidth="1"/>
    <col min="21" max="22" width="3.57421875" style="0" customWidth="1"/>
    <col min="23" max="23" width="14.28125" style="0" customWidth="1"/>
    <col min="24" max="24" width="4.140625" style="0" customWidth="1"/>
    <col min="25" max="25" width="4.28125" style="0" customWidth="1"/>
    <col min="26" max="26" width="4.140625" style="0" customWidth="1"/>
    <col min="27" max="27" width="4.00390625" style="0" customWidth="1"/>
    <col min="28" max="28" width="9.7109375" style="0" customWidth="1"/>
    <col min="29" max="16384" width="11.57421875" style="0" customWidth="1"/>
  </cols>
  <sheetData>
    <row r="1" spans="5:19" ht="17.25" customHeight="1">
      <c r="E1" s="456" t="s">
        <v>386</v>
      </c>
      <c r="F1" s="456"/>
      <c r="G1" s="456"/>
      <c r="H1" s="456"/>
      <c r="I1" s="456"/>
      <c r="J1" s="456"/>
      <c r="K1" s="456"/>
      <c r="L1" s="456"/>
      <c r="M1" s="560" t="s">
        <v>359</v>
      </c>
      <c r="N1" s="560"/>
      <c r="O1" s="560"/>
      <c r="P1" s="560"/>
      <c r="Q1" s="412" t="s">
        <v>394</v>
      </c>
      <c r="R1" s="412"/>
      <c r="S1" s="412"/>
    </row>
    <row r="2" spans="5:12" ht="18" customHeight="1">
      <c r="E2" s="457" t="s">
        <v>395</v>
      </c>
      <c r="F2" s="457"/>
      <c r="G2" s="457"/>
      <c r="H2" s="457"/>
      <c r="I2" s="458" t="s">
        <v>36</v>
      </c>
      <c r="J2" s="458"/>
      <c r="K2" s="458"/>
      <c r="L2" s="458"/>
    </row>
    <row r="3" spans="5:24" ht="14.25" customHeight="1">
      <c r="E3" s="561" t="s">
        <v>362</v>
      </c>
      <c r="F3" s="561"/>
      <c r="G3" s="561"/>
      <c r="H3" s="561"/>
      <c r="O3" s="417" t="s">
        <v>334</v>
      </c>
      <c r="P3" s="417"/>
      <c r="Q3" s="417"/>
      <c r="R3" s="418">
        <v>3</v>
      </c>
      <c r="S3" s="419" t="s">
        <v>335</v>
      </c>
      <c r="T3" s="419"/>
      <c r="U3" s="418">
        <v>2</v>
      </c>
      <c r="V3" s="550" t="s">
        <v>389</v>
      </c>
      <c r="W3" s="550"/>
      <c r="X3" s="550"/>
    </row>
    <row r="4" spans="12:24" ht="12.75">
      <c r="L4" s="551" t="s">
        <v>390</v>
      </c>
      <c r="M4" s="551"/>
      <c r="N4" s="551"/>
      <c r="O4" s="551"/>
      <c r="P4" s="551"/>
      <c r="Q4" s="551"/>
      <c r="R4" s="551"/>
      <c r="S4" s="551"/>
      <c r="T4" s="551"/>
      <c r="U4" s="551"/>
      <c r="V4" s="551"/>
      <c r="W4" s="551"/>
      <c r="X4" s="551"/>
    </row>
    <row r="5" spans="4:24" ht="12.75">
      <c r="D5" s="461"/>
      <c r="E5" s="462"/>
      <c r="F5" s="463" t="s">
        <v>365</v>
      </c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</row>
    <row r="6" spans="1:25" ht="9" customHeight="1">
      <c r="A6" s="112"/>
      <c r="B6" s="112"/>
      <c r="C6" s="112"/>
      <c r="D6" s="464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6"/>
      <c r="Y6" s="467"/>
    </row>
    <row r="7" spans="1:25" ht="11.25" customHeight="1">
      <c r="A7" s="112"/>
      <c r="B7" s="112"/>
      <c r="C7" s="112"/>
      <c r="D7" s="468"/>
      <c r="E7" s="410"/>
      <c r="F7" s="469" t="s">
        <v>173</v>
      </c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70"/>
      <c r="Y7" s="467"/>
    </row>
    <row r="8" spans="1:25" ht="12.75">
      <c r="A8" s="112"/>
      <c r="B8" s="112"/>
      <c r="C8" s="112"/>
      <c r="D8" s="468"/>
      <c r="E8" s="471">
        <v>1</v>
      </c>
      <c r="F8" s="428" t="s">
        <v>69</v>
      </c>
      <c r="G8" s="429">
        <v>2</v>
      </c>
      <c r="H8" s="472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10"/>
      <c r="T8" s="410"/>
      <c r="U8" s="410"/>
      <c r="V8" s="410"/>
      <c r="W8" s="410"/>
      <c r="X8" s="470"/>
      <c r="Y8" s="467"/>
    </row>
    <row r="9" spans="1:25" ht="12.75">
      <c r="A9" s="112"/>
      <c r="B9" s="112"/>
      <c r="C9" s="112"/>
      <c r="D9" s="468"/>
      <c r="E9" s="471"/>
      <c r="F9" s="428" t="s">
        <v>83</v>
      </c>
      <c r="G9" s="429">
        <v>1</v>
      </c>
      <c r="H9" s="474"/>
      <c r="I9" s="475"/>
      <c r="J9" s="476"/>
      <c r="K9" s="476"/>
      <c r="L9" s="476"/>
      <c r="M9" s="476"/>
      <c r="N9" s="476"/>
      <c r="O9" s="476"/>
      <c r="P9" s="476"/>
      <c r="Q9" s="476"/>
      <c r="R9" s="476"/>
      <c r="S9" s="477" t="str">
        <f>IF(G8=G9,"",IF(G8&lt;G9,F9,F8))</f>
        <v>BOUSSER</v>
      </c>
      <c r="T9" s="477"/>
      <c r="U9" s="429">
        <v>0</v>
      </c>
      <c r="V9" s="410"/>
      <c r="W9" s="410"/>
      <c r="X9" s="470"/>
      <c r="Y9" s="467"/>
    </row>
    <row r="10" spans="1:25" ht="12.75">
      <c r="A10" s="112"/>
      <c r="B10" s="112"/>
      <c r="C10" s="112"/>
      <c r="D10" s="468"/>
      <c r="E10" s="410"/>
      <c r="F10" s="442"/>
      <c r="G10" s="410"/>
      <c r="H10" s="479"/>
      <c r="I10" s="480"/>
      <c r="J10" s="410"/>
      <c r="K10" s="410"/>
      <c r="L10" s="410"/>
      <c r="M10" s="481" t="str">
        <f>IF(P13=M13,"3ème poule A",IF(P13&lt;M13,Q13,L13))</f>
        <v>HELFENSTEIN</v>
      </c>
      <c r="N10" s="481"/>
      <c r="O10" s="481"/>
      <c r="P10" s="481"/>
      <c r="Q10" s="410"/>
      <c r="R10" s="410"/>
      <c r="S10" s="482"/>
      <c r="T10" s="483"/>
      <c r="U10" s="410"/>
      <c r="V10" s="410"/>
      <c r="W10" s="410"/>
      <c r="X10" s="470"/>
      <c r="Y10" s="467"/>
    </row>
    <row r="11" spans="1:25" ht="12.75">
      <c r="A11" s="112"/>
      <c r="B11" s="112"/>
      <c r="C11" s="112"/>
      <c r="D11" s="468"/>
      <c r="E11" s="410"/>
      <c r="F11" s="410"/>
      <c r="G11" s="410"/>
      <c r="H11" s="477" t="str">
        <f>IF(G8=G9,"",IF(G8&lt;G9,F8,F9))</f>
        <v>HELFENSTEIN</v>
      </c>
      <c r="I11" s="477"/>
      <c r="J11" s="429">
        <v>2</v>
      </c>
      <c r="K11" s="410"/>
      <c r="L11" s="410"/>
      <c r="M11" s="410"/>
      <c r="N11" s="484"/>
      <c r="O11" s="485"/>
      <c r="P11" s="410"/>
      <c r="Q11" s="410"/>
      <c r="R11" s="410"/>
      <c r="S11" s="486"/>
      <c r="T11" s="487"/>
      <c r="U11" s="410"/>
      <c r="V11" s="410"/>
      <c r="W11" s="410"/>
      <c r="X11" s="470"/>
      <c r="Y11" s="467"/>
    </row>
    <row r="12" spans="1:25" ht="12.75">
      <c r="A12" s="112"/>
      <c r="B12" s="112"/>
      <c r="C12" s="112"/>
      <c r="D12" s="468"/>
      <c r="E12" s="410"/>
      <c r="F12" s="410"/>
      <c r="G12" s="415"/>
      <c r="H12" s="552"/>
      <c r="I12" s="553"/>
      <c r="J12" s="490"/>
      <c r="K12" s="410"/>
      <c r="L12" s="410"/>
      <c r="M12" s="410"/>
      <c r="N12" s="554"/>
      <c r="O12" s="555"/>
      <c r="P12" s="410"/>
      <c r="Q12" s="410"/>
      <c r="R12" s="410"/>
      <c r="S12" s="556"/>
      <c r="T12" s="557"/>
      <c r="U12" s="410"/>
      <c r="V12" s="410"/>
      <c r="W12" s="410"/>
      <c r="X12" s="470"/>
      <c r="Y12" s="467"/>
    </row>
    <row r="13" spans="1:25" ht="6.75" customHeight="1">
      <c r="A13" s="112"/>
      <c r="B13" s="112"/>
      <c r="C13" s="112"/>
      <c r="D13" s="468"/>
      <c r="E13" s="410"/>
      <c r="F13" s="481" t="str">
        <f>IF(J11=J16,"4ème poule A",IF(J11&lt;J16,H11,H16))</f>
        <v>-</v>
      </c>
      <c r="G13" s="495"/>
      <c r="H13" s="496"/>
      <c r="I13" s="497"/>
      <c r="J13" s="473"/>
      <c r="K13" s="473"/>
      <c r="L13" s="477" t="str">
        <f>IF(J11=J16,"",IF(J11&lt;J16,H16,H11))</f>
        <v>HELFENSTEIN</v>
      </c>
      <c r="M13" s="429">
        <v>1</v>
      </c>
      <c r="N13" s="498"/>
      <c r="O13" s="499"/>
      <c r="P13" s="429">
        <v>2</v>
      </c>
      <c r="Q13" s="477" t="str">
        <f>IF(W13=S18,S9,IF(W13=S9,S18,""))</f>
        <v>BOUSSER</v>
      </c>
      <c r="R13" s="500"/>
      <c r="S13" s="496"/>
      <c r="T13" s="497"/>
      <c r="U13" s="473"/>
      <c r="V13" s="473"/>
      <c r="W13" s="430" t="str">
        <f>IF(U9=U18,"1er poule A",IF(U9&lt;U18,S18,S9))</f>
        <v>OCHOISKI B.</v>
      </c>
      <c r="X13" s="470"/>
      <c r="Y13" s="467"/>
    </row>
    <row r="14" spans="1:25" ht="6.75" customHeight="1">
      <c r="A14" s="112"/>
      <c r="B14" s="112"/>
      <c r="C14" s="112"/>
      <c r="D14" s="468"/>
      <c r="E14" s="410"/>
      <c r="F14" s="481"/>
      <c r="G14" s="490"/>
      <c r="H14" s="482"/>
      <c r="I14" s="501"/>
      <c r="J14" s="476"/>
      <c r="K14" s="476"/>
      <c r="L14" s="477"/>
      <c r="M14" s="477"/>
      <c r="N14" s="502"/>
      <c r="O14" s="501"/>
      <c r="P14" s="429"/>
      <c r="Q14" s="429"/>
      <c r="R14" s="485"/>
      <c r="S14" s="482"/>
      <c r="T14" s="501"/>
      <c r="U14" s="476"/>
      <c r="V14" s="476"/>
      <c r="W14" s="430"/>
      <c r="X14" s="470"/>
      <c r="Y14" s="467"/>
    </row>
    <row r="15" spans="1:25" ht="12.75">
      <c r="A15" s="112"/>
      <c r="B15" s="112"/>
      <c r="C15" s="112"/>
      <c r="D15" s="468"/>
      <c r="E15" s="410"/>
      <c r="F15" s="410"/>
      <c r="G15" s="410"/>
      <c r="H15" s="486"/>
      <c r="I15" s="487"/>
      <c r="J15" s="410"/>
      <c r="K15" s="410"/>
      <c r="L15" s="410"/>
      <c r="M15" s="410"/>
      <c r="N15" s="486"/>
      <c r="O15" s="487"/>
      <c r="P15" s="410"/>
      <c r="Q15" s="410"/>
      <c r="R15" s="410"/>
      <c r="S15" s="486"/>
      <c r="T15" s="487"/>
      <c r="U15" s="410"/>
      <c r="V15" s="410"/>
      <c r="W15" s="410"/>
      <c r="X15" s="470"/>
      <c r="Y15" s="467"/>
    </row>
    <row r="16" spans="1:25" ht="12.75">
      <c r="A16" s="112"/>
      <c r="B16" s="112"/>
      <c r="C16" s="112"/>
      <c r="D16" s="468"/>
      <c r="E16" s="410"/>
      <c r="F16" s="410"/>
      <c r="G16" s="410"/>
      <c r="H16" s="477" t="str">
        <f>IF(G18=G19,"",IF(G18&lt;G19,F18,F19))</f>
        <v>-</v>
      </c>
      <c r="I16" s="477"/>
      <c r="J16" s="503">
        <v>0</v>
      </c>
      <c r="K16" s="410"/>
      <c r="L16" s="410"/>
      <c r="M16" s="410"/>
      <c r="N16" s="486"/>
      <c r="O16" s="487"/>
      <c r="P16" s="410"/>
      <c r="Q16" s="410"/>
      <c r="R16" s="410"/>
      <c r="S16" s="486"/>
      <c r="T16" s="487"/>
      <c r="U16" s="410"/>
      <c r="V16" s="410"/>
      <c r="W16" s="410"/>
      <c r="X16" s="470"/>
      <c r="Y16" s="467"/>
    </row>
    <row r="17" spans="1:25" ht="12.75">
      <c r="A17" s="112"/>
      <c r="B17" s="112"/>
      <c r="C17" s="112"/>
      <c r="D17" s="468"/>
      <c r="E17" s="410"/>
      <c r="F17" s="469" t="s">
        <v>173</v>
      </c>
      <c r="G17" s="410"/>
      <c r="H17" s="479"/>
      <c r="I17" s="480"/>
      <c r="J17" s="410"/>
      <c r="K17" s="410"/>
      <c r="L17" s="410"/>
      <c r="M17" s="430" t="str">
        <f>IF(P13=M13,"2ème poule A",IF(P13&lt;M13,L13,Q13))</f>
        <v>BOUSSER</v>
      </c>
      <c r="N17" s="430"/>
      <c r="O17" s="430"/>
      <c r="P17" s="430"/>
      <c r="Q17" s="410"/>
      <c r="R17" s="410"/>
      <c r="S17" s="486"/>
      <c r="T17" s="487"/>
      <c r="U17" s="410"/>
      <c r="V17" s="410"/>
      <c r="W17" s="410"/>
      <c r="X17" s="470"/>
      <c r="Y17" s="467"/>
    </row>
    <row r="18" spans="1:25" ht="12.75">
      <c r="A18" s="112"/>
      <c r="B18" s="112"/>
      <c r="C18" s="112"/>
      <c r="D18" s="468"/>
      <c r="E18" s="471">
        <v>2</v>
      </c>
      <c r="F18" s="428" t="s">
        <v>396</v>
      </c>
      <c r="G18" s="429">
        <v>2</v>
      </c>
      <c r="H18" s="504"/>
      <c r="I18" s="505"/>
      <c r="J18" s="473"/>
      <c r="K18" s="473"/>
      <c r="L18" s="473"/>
      <c r="M18" s="473"/>
      <c r="N18" s="473"/>
      <c r="O18" s="473"/>
      <c r="P18" s="473"/>
      <c r="Q18" s="473"/>
      <c r="R18" s="473"/>
      <c r="S18" s="477" t="str">
        <f>IF(G18=G19,"",IF(G18&lt;G19,F19,F18))</f>
        <v>OCHOISKI B.</v>
      </c>
      <c r="T18" s="477"/>
      <c r="U18" s="429">
        <v>2</v>
      </c>
      <c r="V18" s="410"/>
      <c r="W18" s="410"/>
      <c r="X18" s="470"/>
      <c r="Y18" s="467"/>
    </row>
    <row r="19" spans="1:25" ht="12.75">
      <c r="A19" s="112"/>
      <c r="B19" s="112"/>
      <c r="C19" s="112"/>
      <c r="D19" s="468"/>
      <c r="E19" s="471"/>
      <c r="F19" s="428" t="s">
        <v>172</v>
      </c>
      <c r="G19" s="429">
        <v>0</v>
      </c>
      <c r="H19" s="476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10"/>
      <c r="T19" s="410"/>
      <c r="U19" s="410"/>
      <c r="V19" s="410"/>
      <c r="W19" s="410"/>
      <c r="X19" s="470"/>
      <c r="Y19" s="467"/>
    </row>
    <row r="20" spans="1:25" ht="12.75">
      <c r="A20" s="112"/>
      <c r="B20" s="112"/>
      <c r="C20" s="112"/>
      <c r="D20" s="506"/>
      <c r="E20" s="461"/>
      <c r="F20" s="558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508"/>
      <c r="Y20" s="467"/>
    </row>
    <row r="21" spans="3:24" ht="12.75">
      <c r="C21" s="112"/>
      <c r="D21" s="465"/>
      <c r="E21" s="509"/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09"/>
      <c r="U21" s="509"/>
      <c r="V21" s="509"/>
      <c r="W21" s="509"/>
      <c r="X21" s="509"/>
    </row>
    <row r="22" ht="12.75">
      <c r="C22" s="112"/>
    </row>
    <row r="23" spans="3:24" ht="12.75">
      <c r="C23" s="112"/>
      <c r="D23" s="461"/>
      <c r="E23" s="462"/>
      <c r="F23" s="463" t="s">
        <v>368</v>
      </c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</row>
    <row r="24" spans="1:25" ht="12.75">
      <c r="A24" s="112"/>
      <c r="B24" s="112"/>
      <c r="C24" s="112"/>
      <c r="D24" s="464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5"/>
      <c r="W24" s="465"/>
      <c r="X24" s="466"/>
      <c r="Y24" s="467"/>
    </row>
    <row r="25" spans="1:25" ht="12.75">
      <c r="A25" s="112"/>
      <c r="B25" s="112"/>
      <c r="C25" s="112"/>
      <c r="D25" s="468"/>
      <c r="E25" s="410"/>
      <c r="F25" s="469" t="s">
        <v>173</v>
      </c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70"/>
      <c r="Y25" s="467"/>
    </row>
    <row r="26" spans="1:25" ht="12.75">
      <c r="A26" s="112"/>
      <c r="B26" s="112"/>
      <c r="C26" s="112"/>
      <c r="D26" s="468"/>
      <c r="E26" s="471">
        <v>1</v>
      </c>
      <c r="F26" s="428" t="s">
        <v>397</v>
      </c>
      <c r="G26" s="429">
        <v>2</v>
      </c>
      <c r="H26" s="472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10"/>
      <c r="T26" s="410"/>
      <c r="U26" s="410"/>
      <c r="V26" s="410"/>
      <c r="W26" s="410"/>
      <c r="X26" s="470"/>
      <c r="Y26" s="467"/>
    </row>
    <row r="27" spans="1:25" ht="12.75">
      <c r="A27" s="112"/>
      <c r="B27" s="112"/>
      <c r="C27" s="112"/>
      <c r="D27" s="468"/>
      <c r="E27" s="471"/>
      <c r="F27" s="428" t="s">
        <v>75</v>
      </c>
      <c r="G27" s="429">
        <v>0</v>
      </c>
      <c r="H27" s="474"/>
      <c r="I27" s="475"/>
      <c r="J27" s="476"/>
      <c r="K27" s="476"/>
      <c r="L27" s="476"/>
      <c r="M27" s="476"/>
      <c r="N27" s="476"/>
      <c r="O27" s="476"/>
      <c r="P27" s="476"/>
      <c r="Q27" s="476"/>
      <c r="R27" s="476"/>
      <c r="S27" s="477" t="str">
        <f>IF(G26=G27,"",IF(G26&lt;G27,F27,F26))</f>
        <v>OCHOISKI S.</v>
      </c>
      <c r="T27" s="477"/>
      <c r="U27" s="429">
        <v>2</v>
      </c>
      <c r="V27" s="410"/>
      <c r="W27" s="410"/>
      <c r="X27" s="470"/>
      <c r="Y27" s="467"/>
    </row>
    <row r="28" spans="1:25" ht="12.75">
      <c r="A28" s="112"/>
      <c r="B28" s="112"/>
      <c r="C28" s="112"/>
      <c r="D28" s="468"/>
      <c r="E28" s="410"/>
      <c r="F28" s="442"/>
      <c r="G28" s="410"/>
      <c r="H28" s="479"/>
      <c r="I28" s="480"/>
      <c r="J28" s="410"/>
      <c r="K28" s="410"/>
      <c r="L28" s="410"/>
      <c r="M28" s="481" t="str">
        <f>IF(M31=P31,"3ème poule B",IF(M31&lt;P31,L31,Q31))</f>
        <v>NIEDER</v>
      </c>
      <c r="N28" s="481"/>
      <c r="O28" s="481"/>
      <c r="P28" s="481"/>
      <c r="Q28" s="410"/>
      <c r="R28" s="410"/>
      <c r="S28" s="482"/>
      <c r="T28" s="483"/>
      <c r="U28" s="410"/>
      <c r="V28" s="410"/>
      <c r="W28" s="410"/>
      <c r="X28" s="470"/>
      <c r="Y28" s="467"/>
    </row>
    <row r="29" spans="1:25" ht="12.75">
      <c r="A29" s="112"/>
      <c r="B29" s="112"/>
      <c r="C29" s="112"/>
      <c r="D29" s="468"/>
      <c r="E29" s="410"/>
      <c r="F29" s="410"/>
      <c r="G29" s="410"/>
      <c r="H29" s="477" t="str">
        <f>IF(G26=G27,"",IF(G26&lt;G27,F26,F27))</f>
        <v>WEYLAND</v>
      </c>
      <c r="I29" s="477"/>
      <c r="J29" s="429">
        <v>0</v>
      </c>
      <c r="K29" s="410"/>
      <c r="L29" s="410"/>
      <c r="M29" s="410"/>
      <c r="N29" s="484"/>
      <c r="O29" s="485"/>
      <c r="P29" s="410"/>
      <c r="Q29" s="410"/>
      <c r="R29" s="410"/>
      <c r="S29" s="486"/>
      <c r="T29" s="487"/>
      <c r="U29" s="410"/>
      <c r="V29" s="410"/>
      <c r="W29" s="410"/>
      <c r="X29" s="470"/>
      <c r="Y29" s="467"/>
    </row>
    <row r="30" spans="1:25" ht="12.75">
      <c r="A30" s="112"/>
      <c r="B30" s="112"/>
      <c r="C30" s="112"/>
      <c r="D30" s="468"/>
      <c r="E30" s="410"/>
      <c r="F30" s="410"/>
      <c r="G30" s="415"/>
      <c r="H30" s="552"/>
      <c r="I30" s="553"/>
      <c r="J30" s="490"/>
      <c r="K30" s="410"/>
      <c r="L30" s="410"/>
      <c r="M30" s="410"/>
      <c r="N30" s="554"/>
      <c r="O30" s="555"/>
      <c r="P30" s="410"/>
      <c r="Q30" s="410"/>
      <c r="R30" s="410"/>
      <c r="S30" s="556"/>
      <c r="T30" s="557"/>
      <c r="U30" s="410"/>
      <c r="V30" s="410"/>
      <c r="W30" s="410"/>
      <c r="X30" s="470"/>
      <c r="Y30" s="467"/>
    </row>
    <row r="31" spans="1:25" ht="6.75" customHeight="1">
      <c r="A31" s="112"/>
      <c r="B31" s="112"/>
      <c r="C31" s="112"/>
      <c r="D31" s="468"/>
      <c r="E31" s="410"/>
      <c r="F31" s="481" t="str">
        <f>IF(J29=J34,"4ème poule B",IF(J29&lt;J34,H29,H34))</f>
        <v>WEYLAND</v>
      </c>
      <c r="G31" s="495"/>
      <c r="H31" s="496"/>
      <c r="I31" s="497"/>
      <c r="J31" s="473"/>
      <c r="K31" s="473"/>
      <c r="L31" s="477" t="str">
        <f>IF(J29=J34,"",IF(J29&lt;J34,H34,H29))</f>
        <v>NIEDER</v>
      </c>
      <c r="M31" s="429">
        <v>1</v>
      </c>
      <c r="N31" s="498"/>
      <c r="O31" s="499"/>
      <c r="P31" s="429">
        <v>2</v>
      </c>
      <c r="Q31" s="477" t="str">
        <f>IF(U27=U36,"",IF(U27&lt;U36,S27,S36))</f>
        <v>TARILLON</v>
      </c>
      <c r="R31" s="500"/>
      <c r="S31" s="496"/>
      <c r="T31" s="497"/>
      <c r="U31" s="473"/>
      <c r="V31" s="473"/>
      <c r="W31" s="430" t="str">
        <f>IF(U27=U36,"1er poule B",IF(U27&lt;U36,S36,S27))</f>
        <v>OCHOISKI S.</v>
      </c>
      <c r="X31" s="470"/>
      <c r="Y31" s="467"/>
    </row>
    <row r="32" spans="1:25" ht="6.75" customHeight="1">
      <c r="A32" s="112"/>
      <c r="B32" s="112"/>
      <c r="C32" s="112"/>
      <c r="D32" s="468"/>
      <c r="E32" s="410"/>
      <c r="F32" s="481"/>
      <c r="G32" s="490"/>
      <c r="H32" s="482"/>
      <c r="I32" s="501"/>
      <c r="J32" s="476"/>
      <c r="K32" s="476"/>
      <c r="L32" s="477"/>
      <c r="M32" s="477"/>
      <c r="N32" s="502"/>
      <c r="O32" s="501"/>
      <c r="P32" s="429"/>
      <c r="Q32" s="429"/>
      <c r="R32" s="485"/>
      <c r="S32" s="482"/>
      <c r="T32" s="501"/>
      <c r="U32" s="476"/>
      <c r="V32" s="476"/>
      <c r="W32" s="430"/>
      <c r="X32" s="470"/>
      <c r="Y32" s="467"/>
    </row>
    <row r="33" spans="1:25" ht="12.75">
      <c r="A33" s="112"/>
      <c r="B33" s="112"/>
      <c r="C33" s="112"/>
      <c r="D33" s="468"/>
      <c r="E33" s="410"/>
      <c r="F33" s="410"/>
      <c r="G33" s="410"/>
      <c r="H33" s="486"/>
      <c r="I33" s="487"/>
      <c r="J33" s="410"/>
      <c r="K33" s="410"/>
      <c r="L33" s="410"/>
      <c r="M33" s="410"/>
      <c r="N33" s="486"/>
      <c r="O33" s="487"/>
      <c r="P33" s="410"/>
      <c r="Q33" s="410"/>
      <c r="R33" s="410"/>
      <c r="S33" s="486"/>
      <c r="T33" s="487"/>
      <c r="U33" s="410"/>
      <c r="V33" s="410"/>
      <c r="W33" s="410"/>
      <c r="X33" s="470"/>
      <c r="Y33" s="467"/>
    </row>
    <row r="34" spans="1:25" ht="12.75">
      <c r="A34" s="112"/>
      <c r="B34" s="112"/>
      <c r="C34" s="112"/>
      <c r="D34" s="468"/>
      <c r="E34" s="410"/>
      <c r="F34" s="410"/>
      <c r="G34" s="410"/>
      <c r="H34" s="477" t="str">
        <f>IF(G36=G37,"",IF(G36&lt;G37,F36,F37))</f>
        <v>NIEDER</v>
      </c>
      <c r="I34" s="477"/>
      <c r="J34" s="503">
        <v>2</v>
      </c>
      <c r="K34" s="410"/>
      <c r="L34" s="410"/>
      <c r="M34" s="410"/>
      <c r="N34" s="486"/>
      <c r="O34" s="487"/>
      <c r="P34" s="410"/>
      <c r="Q34" s="410"/>
      <c r="R34" s="410"/>
      <c r="S34" s="486"/>
      <c r="T34" s="487"/>
      <c r="U34" s="410"/>
      <c r="V34" s="410"/>
      <c r="W34" s="410"/>
      <c r="X34" s="470"/>
      <c r="Y34" s="467"/>
    </row>
    <row r="35" spans="1:25" ht="12.75">
      <c r="A35" s="112"/>
      <c r="B35" s="112"/>
      <c r="C35" s="112"/>
      <c r="D35" s="468"/>
      <c r="E35" s="410"/>
      <c r="F35" s="469" t="s">
        <v>184</v>
      </c>
      <c r="G35" s="410"/>
      <c r="H35" s="479"/>
      <c r="I35" s="480"/>
      <c r="J35" s="410"/>
      <c r="K35" s="410"/>
      <c r="L35" s="410"/>
      <c r="M35" s="430" t="str">
        <f>IF(M31=P31,"2ème poule B",IF(M31&lt;P31,Q31,L31))</f>
        <v>TARILLON</v>
      </c>
      <c r="N35" s="430"/>
      <c r="O35" s="430"/>
      <c r="P35" s="430"/>
      <c r="Q35" s="410"/>
      <c r="R35" s="410"/>
      <c r="S35" s="486"/>
      <c r="T35" s="487"/>
      <c r="U35" s="410"/>
      <c r="V35" s="410"/>
      <c r="W35" s="410"/>
      <c r="X35" s="470"/>
      <c r="Y35" s="467"/>
    </row>
    <row r="36" spans="1:25" ht="12.75">
      <c r="A36" s="112"/>
      <c r="B36" s="112"/>
      <c r="C36" s="112"/>
      <c r="D36" s="468"/>
      <c r="E36" s="471">
        <v>2</v>
      </c>
      <c r="F36" s="428" t="s">
        <v>54</v>
      </c>
      <c r="G36" s="429">
        <v>2</v>
      </c>
      <c r="H36" s="504"/>
      <c r="I36" s="505"/>
      <c r="J36" s="473"/>
      <c r="K36" s="473"/>
      <c r="L36" s="473"/>
      <c r="M36" s="473"/>
      <c r="N36" s="473"/>
      <c r="O36" s="473"/>
      <c r="P36" s="473"/>
      <c r="Q36" s="473"/>
      <c r="R36" s="473"/>
      <c r="S36" s="477" t="str">
        <f>IF(G36=G37,"",IF(G36&lt;G37,F37,F36))</f>
        <v>TARILLON</v>
      </c>
      <c r="T36" s="477"/>
      <c r="U36" s="429">
        <v>0</v>
      </c>
      <c r="V36" s="410"/>
      <c r="W36" s="410"/>
      <c r="X36" s="470"/>
      <c r="Y36" s="467"/>
    </row>
    <row r="37" spans="1:25" ht="12.75">
      <c r="A37" s="112"/>
      <c r="B37" s="112"/>
      <c r="C37" s="112"/>
      <c r="D37" s="468"/>
      <c r="E37" s="471"/>
      <c r="F37" s="428" t="s">
        <v>61</v>
      </c>
      <c r="G37" s="429">
        <v>0</v>
      </c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10"/>
      <c r="T37" s="410"/>
      <c r="U37" s="410"/>
      <c r="V37" s="410"/>
      <c r="W37" s="410"/>
      <c r="X37" s="470"/>
      <c r="Y37" s="467"/>
    </row>
    <row r="38" spans="1:25" ht="12.75">
      <c r="A38" s="112"/>
      <c r="B38" s="112"/>
      <c r="C38" s="112"/>
      <c r="D38" s="506"/>
      <c r="E38" s="461"/>
      <c r="F38" s="558"/>
      <c r="G38" s="461"/>
      <c r="H38" s="461"/>
      <c r="I38" s="461"/>
      <c r="J38" s="461"/>
      <c r="K38" s="461"/>
      <c r="L38" s="461"/>
      <c r="M38" s="461"/>
      <c r="N38" s="461"/>
      <c r="O38" s="461"/>
      <c r="P38" s="461"/>
      <c r="Q38" s="461"/>
      <c r="R38" s="461"/>
      <c r="S38" s="461"/>
      <c r="T38" s="461"/>
      <c r="U38" s="461"/>
      <c r="V38" s="461"/>
      <c r="W38" s="461"/>
      <c r="X38" s="508"/>
      <c r="Y38" s="467"/>
    </row>
    <row r="39" spans="4:24" ht="12.75">
      <c r="D39" s="465"/>
      <c r="E39" s="509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509"/>
      <c r="R39" s="509"/>
      <c r="S39" s="509"/>
      <c r="T39" s="509"/>
      <c r="U39" s="509"/>
      <c r="V39" s="509"/>
      <c r="W39" s="509"/>
      <c r="X39" s="509"/>
    </row>
    <row r="40" spans="4:24" ht="12.75">
      <c r="D40" s="415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</row>
    <row r="41" spans="2:18" ht="12.75">
      <c r="B41" s="462"/>
      <c r="C41" s="462"/>
      <c r="D41" s="461"/>
      <c r="E41" s="462"/>
      <c r="F41" s="463" t="s">
        <v>371</v>
      </c>
      <c r="G41" s="463"/>
      <c r="H41" s="463"/>
      <c r="I41" s="463"/>
      <c r="J41" s="462"/>
      <c r="K41" s="462"/>
      <c r="L41" s="462"/>
      <c r="M41" s="462"/>
      <c r="N41" s="462"/>
      <c r="O41" s="462"/>
      <c r="P41" s="462"/>
      <c r="Q41" s="462"/>
      <c r="R41" s="462"/>
    </row>
    <row r="42" spans="1:28" ht="12.75">
      <c r="A42" s="513"/>
      <c r="B42" s="509"/>
      <c r="C42" s="509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6"/>
      <c r="S42" s="468"/>
      <c r="T42" s="410"/>
      <c r="W42" s="410"/>
      <c r="X42" s="410"/>
      <c r="Y42" s="410"/>
      <c r="Z42" s="410"/>
      <c r="AA42" s="410"/>
      <c r="AB42" s="514" t="s">
        <v>372</v>
      </c>
    </row>
    <row r="43" spans="1:28" ht="12.75">
      <c r="A43" s="513"/>
      <c r="B43" s="112"/>
      <c r="C43" s="112"/>
      <c r="D43" s="415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70"/>
      <c r="S43" s="468"/>
      <c r="T43" s="410"/>
      <c r="W43" s="426" t="s">
        <v>373</v>
      </c>
      <c r="X43" s="426" t="s">
        <v>374</v>
      </c>
      <c r="Y43" s="426"/>
      <c r="Z43" s="426"/>
      <c r="AA43" s="426"/>
      <c r="AB43" s="515" t="s">
        <v>301</v>
      </c>
    </row>
    <row r="44" spans="1:28" ht="12.75">
      <c r="A44" s="513"/>
      <c r="B44" s="112"/>
      <c r="C44" s="112"/>
      <c r="D44" s="415"/>
      <c r="E44" s="410"/>
      <c r="F44" s="410"/>
      <c r="G44" s="410"/>
      <c r="H44" s="516" t="str">
        <f>M10</f>
        <v>HELFENSTEIN</v>
      </c>
      <c r="I44" s="516"/>
      <c r="J44" s="429">
        <v>2</v>
      </c>
      <c r="K44" s="410"/>
      <c r="L44" s="410"/>
      <c r="M44" s="410"/>
      <c r="N44" s="410"/>
      <c r="O44" s="410"/>
      <c r="P44" s="410"/>
      <c r="Q44" s="410"/>
      <c r="R44" s="470"/>
      <c r="S44" s="468"/>
      <c r="T44" s="410"/>
      <c r="W44" s="428" t="str">
        <f>F8</f>
        <v>BOUSSER</v>
      </c>
      <c r="X44" s="431"/>
      <c r="Y44" s="431">
        <v>22</v>
      </c>
      <c r="Z44" s="431"/>
      <c r="AA44" s="431"/>
      <c r="AB44" s="428">
        <v>2</v>
      </c>
    </row>
    <row r="45" spans="1:28" ht="12.75">
      <c r="A45" s="513"/>
      <c r="B45" s="112"/>
      <c r="C45" s="112"/>
      <c r="D45" s="415"/>
      <c r="E45" s="410"/>
      <c r="F45" s="410"/>
      <c r="G45" s="436"/>
      <c r="H45" s="410"/>
      <c r="I45" s="410"/>
      <c r="J45" s="410"/>
      <c r="K45" s="438"/>
      <c r="L45" s="410"/>
      <c r="M45" s="410"/>
      <c r="N45" s="410"/>
      <c r="O45" s="410"/>
      <c r="P45" s="410"/>
      <c r="Q45" s="410"/>
      <c r="R45" s="470"/>
      <c r="S45" s="468"/>
      <c r="T45" s="410"/>
      <c r="W45" s="428" t="str">
        <f>F9</f>
        <v>HELFENSTEIN</v>
      </c>
      <c r="X45" s="431"/>
      <c r="Y45" s="431"/>
      <c r="Z45" s="431"/>
      <c r="AA45" s="431"/>
      <c r="AB45" s="428"/>
    </row>
    <row r="46" spans="1:28" ht="12.75">
      <c r="A46" s="513"/>
      <c r="B46" s="112"/>
      <c r="C46" s="517"/>
      <c r="D46" s="415"/>
      <c r="E46" s="429">
        <v>2</v>
      </c>
      <c r="F46" s="477" t="str">
        <f>IF(J44=J48,"",IF(J44&lt;J48,H44,H48))</f>
        <v>WEYLAND</v>
      </c>
      <c r="G46" s="410"/>
      <c r="H46" s="547"/>
      <c r="I46" s="547"/>
      <c r="J46" s="547"/>
      <c r="K46" s="410"/>
      <c r="L46" s="477" t="str">
        <f>IF(J44=J48,"",IF(J44&lt;J48,H48,H44))</f>
        <v>HELFENSTEIN</v>
      </c>
      <c r="M46" s="429">
        <v>0</v>
      </c>
      <c r="N46" s="410"/>
      <c r="O46" s="410"/>
      <c r="P46" s="517"/>
      <c r="Q46" s="410"/>
      <c r="R46" s="470"/>
      <c r="S46" s="468"/>
      <c r="T46" s="410"/>
      <c r="W46" s="428" t="str">
        <f>F18</f>
        <v>OCHOISKI B.</v>
      </c>
      <c r="X46" s="431">
        <v>34</v>
      </c>
      <c r="Y46" s="431"/>
      <c r="Z46" s="431"/>
      <c r="AA46" s="431"/>
      <c r="AB46" s="428">
        <v>2</v>
      </c>
    </row>
    <row r="47" spans="1:28" ht="12.75">
      <c r="A47" s="513"/>
      <c r="B47" s="112"/>
      <c r="C47" s="112"/>
      <c r="D47" s="436"/>
      <c r="E47" s="410"/>
      <c r="F47" s="410"/>
      <c r="G47" s="438"/>
      <c r="H47" s="410"/>
      <c r="I47" s="410"/>
      <c r="J47" s="410"/>
      <c r="K47" s="436"/>
      <c r="L47" s="410"/>
      <c r="M47" s="410"/>
      <c r="N47" s="438"/>
      <c r="O47" s="410"/>
      <c r="P47" s="410"/>
      <c r="Q47" s="410"/>
      <c r="R47" s="470"/>
      <c r="S47" s="468"/>
      <c r="T47" s="410"/>
      <c r="W47" s="428" t="str">
        <f>F19</f>
        <v>-</v>
      </c>
      <c r="X47" s="431"/>
      <c r="Y47" s="431"/>
      <c r="Z47" s="431"/>
      <c r="AA47" s="431"/>
      <c r="AB47" s="428"/>
    </row>
    <row r="48" spans="1:28" ht="12.75">
      <c r="A48" s="513"/>
      <c r="B48" s="112"/>
      <c r="C48" s="112"/>
      <c r="D48" s="436"/>
      <c r="E48" s="410"/>
      <c r="F48" s="410"/>
      <c r="G48" s="410"/>
      <c r="H48" s="481" t="str">
        <f>F31</f>
        <v>WEYLAND</v>
      </c>
      <c r="I48" s="481"/>
      <c r="J48" s="429">
        <v>1</v>
      </c>
      <c r="K48" s="410"/>
      <c r="L48" s="410"/>
      <c r="M48" s="410"/>
      <c r="N48" s="438"/>
      <c r="O48" s="519"/>
      <c r="P48" s="519"/>
      <c r="Q48" s="519"/>
      <c r="R48" s="470"/>
      <c r="S48" s="468"/>
      <c r="T48" s="410"/>
      <c r="W48" s="428" t="str">
        <f>F26</f>
        <v>OCHOISKI S.</v>
      </c>
      <c r="X48" s="431">
        <v>42</v>
      </c>
      <c r="Y48" s="431">
        <v>48</v>
      </c>
      <c r="Z48" s="431">
        <v>44</v>
      </c>
      <c r="AA48" s="431">
        <v>38</v>
      </c>
      <c r="AB48" s="428">
        <v>4</v>
      </c>
    </row>
    <row r="49" spans="1:28" ht="12.75">
      <c r="A49" s="513"/>
      <c r="B49" s="112"/>
      <c r="C49" s="441" t="str">
        <f>IF(E46=E52,"",IF(E46&lt;E52,F52,F46))</f>
        <v>WEYLAND</v>
      </c>
      <c r="D49"/>
      <c r="E49" s="547"/>
      <c r="F49" s="547"/>
      <c r="G49" s="410"/>
      <c r="H49" s="410"/>
      <c r="I49" s="410"/>
      <c r="J49" s="410"/>
      <c r="K49" s="410"/>
      <c r="L49" s="547"/>
      <c r="M49" s="547"/>
      <c r="N49" s="410"/>
      <c r="O49" s="446" t="str">
        <f>IF(M46=M52,"",IF(M46&lt;M52,L52,L46))</f>
        <v>NIEDER</v>
      </c>
      <c r="P49" s="446"/>
      <c r="Q49" s="446"/>
      <c r="R49" s="470"/>
      <c r="S49" s="468"/>
      <c r="T49" s="410"/>
      <c r="W49" s="428" t="str">
        <f>F27</f>
        <v>WEYLAND</v>
      </c>
      <c r="X49" s="431"/>
      <c r="Y49" s="431"/>
      <c r="Z49" s="431"/>
      <c r="AA49" s="431"/>
      <c r="AB49" s="428"/>
    </row>
    <row r="50" spans="1:28" ht="12.75">
      <c r="A50" s="513"/>
      <c r="B50" s="112"/>
      <c r="C50" s="112"/>
      <c r="D50" s="438"/>
      <c r="E50" s="410"/>
      <c r="F50" s="410"/>
      <c r="G50" s="410"/>
      <c r="H50" s="481" t="str">
        <f>M28</f>
        <v>NIEDER</v>
      </c>
      <c r="I50" s="481"/>
      <c r="J50" s="429">
        <v>2</v>
      </c>
      <c r="K50" s="410"/>
      <c r="L50" s="410"/>
      <c r="M50" s="410"/>
      <c r="N50" s="436"/>
      <c r="O50" s="410"/>
      <c r="P50" s="410"/>
      <c r="Q50" s="410"/>
      <c r="R50" s="470"/>
      <c r="S50" s="468"/>
      <c r="T50" s="410"/>
      <c r="W50" s="428" t="str">
        <f>F36</f>
        <v>TARILLON</v>
      </c>
      <c r="X50" s="431">
        <v>32</v>
      </c>
      <c r="Y50" s="431"/>
      <c r="Z50" s="431">
        <v>41</v>
      </c>
      <c r="AA50" s="431"/>
      <c r="AB50" s="428">
        <v>2</v>
      </c>
    </row>
    <row r="51" spans="1:28" ht="12.75">
      <c r="A51" s="513"/>
      <c r="B51" s="112"/>
      <c r="C51" s="112"/>
      <c r="D51" s="438"/>
      <c r="E51" s="410"/>
      <c r="F51" s="410"/>
      <c r="G51" s="436"/>
      <c r="H51" s="410"/>
      <c r="I51" s="410"/>
      <c r="J51" s="410"/>
      <c r="K51" s="438"/>
      <c r="L51" s="410"/>
      <c r="M51" s="410"/>
      <c r="N51" s="436"/>
      <c r="O51" s="410"/>
      <c r="P51" s="410"/>
      <c r="Q51" s="410"/>
      <c r="R51" s="470"/>
      <c r="S51" s="468"/>
      <c r="T51" s="410"/>
      <c r="W51" s="428" t="str">
        <f>F37</f>
        <v>NIEDER</v>
      </c>
      <c r="X51" s="431"/>
      <c r="Y51" s="431"/>
      <c r="Z51" s="431"/>
      <c r="AA51" s="431"/>
      <c r="AB51" s="428"/>
    </row>
    <row r="52" spans="1:28" ht="12.75">
      <c r="A52" s="513"/>
      <c r="B52" s="112"/>
      <c r="C52" s="112"/>
      <c r="D52" s="415"/>
      <c r="E52" s="429">
        <v>0</v>
      </c>
      <c r="F52" s="477" t="str">
        <f>IF(J50=J54,"",IF(J50&lt;J54,H50,H54))</f>
        <v>-</v>
      </c>
      <c r="G52" s="410"/>
      <c r="H52" s="547"/>
      <c r="I52" s="547"/>
      <c r="J52" s="547"/>
      <c r="K52" s="410"/>
      <c r="L52" s="477" t="str">
        <f>IF(J50=J54,"",IF(J50&lt;J54,H54,H50))</f>
        <v>NIEDER</v>
      </c>
      <c r="M52" s="429">
        <v>2</v>
      </c>
      <c r="N52" s="410"/>
      <c r="O52" s="519"/>
      <c r="P52" s="519"/>
      <c r="Q52" s="519"/>
      <c r="R52" s="470"/>
      <c r="S52" s="468"/>
      <c r="T52" s="410"/>
      <c r="W52" s="410"/>
      <c r="X52" s="410"/>
      <c r="Y52" s="410"/>
      <c r="Z52" s="410"/>
      <c r="AA52" s="410"/>
      <c r="AB52" s="410"/>
    </row>
    <row r="53" spans="1:28" ht="12.75">
      <c r="A53" s="513"/>
      <c r="B53" s="112"/>
      <c r="C53" s="112"/>
      <c r="D53" s="415"/>
      <c r="E53" s="410"/>
      <c r="F53" s="410"/>
      <c r="G53" s="438"/>
      <c r="H53" s="410"/>
      <c r="I53" s="410"/>
      <c r="J53" s="410"/>
      <c r="K53" s="436"/>
      <c r="L53" s="410"/>
      <c r="M53" s="410"/>
      <c r="N53" s="410"/>
      <c r="O53" s="449" t="str">
        <f>IF(M46=M52,"",IF(M46&lt;M52,L46,L52))</f>
        <v>HELFENSTEIN</v>
      </c>
      <c r="P53" s="449"/>
      <c r="Q53" s="449"/>
      <c r="R53" s="470"/>
      <c r="S53" s="468"/>
      <c r="T53" s="410"/>
      <c r="W53" s="410"/>
      <c r="X53" s="410"/>
      <c r="Y53" s="410"/>
      <c r="Z53" s="410"/>
      <c r="AA53" s="410"/>
      <c r="AB53" s="410"/>
    </row>
    <row r="54" spans="1:28" ht="12.75">
      <c r="A54" s="513"/>
      <c r="B54" s="112"/>
      <c r="C54" s="477" t="str">
        <f>IF(E46=E52,"",IF(E46&lt;E52,F46,F52))</f>
        <v>-</v>
      </c>
      <c r="D54"/>
      <c r="E54" s="410"/>
      <c r="F54" s="410"/>
      <c r="G54" s="410"/>
      <c r="H54" s="481" t="str">
        <f>F13</f>
        <v>-</v>
      </c>
      <c r="I54" s="481"/>
      <c r="J54" s="429">
        <v>0</v>
      </c>
      <c r="K54" s="410"/>
      <c r="L54" s="410"/>
      <c r="M54" s="410"/>
      <c r="N54" s="410"/>
      <c r="O54" s="410"/>
      <c r="P54" s="410"/>
      <c r="Q54" s="410"/>
      <c r="R54" s="470"/>
      <c r="S54" s="468"/>
      <c r="T54" s="410"/>
      <c r="U54" s="410"/>
      <c r="V54" s="410"/>
      <c r="W54" s="410"/>
      <c r="X54" s="433" t="s">
        <v>349</v>
      </c>
      <c r="Y54" s="433"/>
      <c r="Z54" s="410"/>
      <c r="AA54" s="410"/>
      <c r="AB54" s="410"/>
    </row>
    <row r="55" spans="1:28" ht="12.75">
      <c r="A55" s="513"/>
      <c r="B55" s="462"/>
      <c r="C55" s="462"/>
      <c r="D55" s="461"/>
      <c r="E55" s="461"/>
      <c r="F55" s="461"/>
      <c r="G55" s="461"/>
      <c r="H55" s="461"/>
      <c r="I55" s="461"/>
      <c r="J55" s="461"/>
      <c r="K55" s="461"/>
      <c r="L55" s="461"/>
      <c r="M55" s="461"/>
      <c r="N55" s="461"/>
      <c r="O55" s="461"/>
      <c r="P55" s="461"/>
      <c r="Q55" s="461"/>
      <c r="R55" s="508"/>
      <c r="S55" s="468"/>
      <c r="T55" s="410"/>
      <c r="U55" s="434" t="s">
        <v>375</v>
      </c>
      <c r="V55" s="434"/>
      <c r="W55" s="434"/>
      <c r="X55" s="435" t="s">
        <v>351</v>
      </c>
      <c r="Y55" s="435"/>
      <c r="Z55" s="410"/>
      <c r="AA55" s="410"/>
      <c r="AB55" s="410"/>
    </row>
    <row r="56" spans="2:28" ht="12.75">
      <c r="B56" s="509"/>
      <c r="C56" s="509"/>
      <c r="D56" s="465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465"/>
      <c r="R56" s="465"/>
      <c r="S56" s="410"/>
      <c r="T56" s="410"/>
      <c r="U56" s="520" t="s">
        <v>352</v>
      </c>
      <c r="V56" s="520"/>
      <c r="W56" s="521" t="str">
        <f>O66</f>
        <v>OCHOISKI S.</v>
      </c>
      <c r="X56" s="520">
        <v>80</v>
      </c>
      <c r="Y56" s="520"/>
      <c r="Z56" s="410"/>
      <c r="AA56" s="410"/>
      <c r="AB56" s="410"/>
    </row>
    <row r="57" spans="5:28" ht="12.75"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522" t="s">
        <v>353</v>
      </c>
      <c r="V57" s="522"/>
      <c r="W57" s="523" t="str">
        <f>O70</f>
        <v>TARILLON</v>
      </c>
      <c r="X57" s="522">
        <v>74</v>
      </c>
      <c r="Y57" s="522"/>
      <c r="Z57" s="410"/>
      <c r="AA57" s="410"/>
      <c r="AB57" s="410"/>
    </row>
    <row r="58" spans="2:28" ht="12.75">
      <c r="B58" s="462"/>
      <c r="C58" s="462"/>
      <c r="D58" s="461"/>
      <c r="E58" s="462"/>
      <c r="F58" s="463" t="s">
        <v>376</v>
      </c>
      <c r="G58" s="463"/>
      <c r="H58" s="463"/>
      <c r="I58" s="463"/>
      <c r="J58" s="462"/>
      <c r="K58" s="462"/>
      <c r="L58" s="462"/>
      <c r="M58" s="462"/>
      <c r="N58" s="462"/>
      <c r="O58" s="462"/>
      <c r="P58" s="462"/>
      <c r="Q58" s="462"/>
      <c r="R58" s="462"/>
      <c r="T58" s="410"/>
      <c r="U58" s="524" t="s">
        <v>354</v>
      </c>
      <c r="V58" s="524"/>
      <c r="W58" s="440" t="str">
        <f>C66</f>
        <v>OCHOISKI B.</v>
      </c>
      <c r="X58" s="524">
        <v>62</v>
      </c>
      <c r="Y58" s="524"/>
      <c r="Z58" s="410"/>
      <c r="AA58" s="410"/>
      <c r="AB58" s="410"/>
    </row>
    <row r="59" spans="1:28" ht="12.75">
      <c r="A59" s="513"/>
      <c r="B59" s="509"/>
      <c r="C59" s="509"/>
      <c r="D59" s="465"/>
      <c r="E59" s="465"/>
      <c r="F59" s="465"/>
      <c r="G59" s="465"/>
      <c r="H59" s="465"/>
      <c r="I59" s="465"/>
      <c r="J59" s="465"/>
      <c r="K59" s="465"/>
      <c r="L59" s="465"/>
      <c r="M59" s="465"/>
      <c r="N59" s="465"/>
      <c r="O59" s="465"/>
      <c r="P59" s="465"/>
      <c r="Q59" s="465"/>
      <c r="R59" s="466"/>
      <c r="S59" s="468"/>
      <c r="U59" s="525" t="s">
        <v>356</v>
      </c>
      <c r="V59" s="525"/>
      <c r="W59" s="444" t="str">
        <f>C71</f>
        <v>BOUSSER</v>
      </c>
      <c r="X59" s="525">
        <v>56</v>
      </c>
      <c r="Y59" s="525"/>
      <c r="Z59" s="410"/>
      <c r="AA59" s="410"/>
      <c r="AB59" s="410"/>
    </row>
    <row r="60" spans="1:28" ht="12.75">
      <c r="A60" s="513"/>
      <c r="B60" s="112"/>
      <c r="C60" s="112"/>
      <c r="D60" s="415"/>
      <c r="E60" s="410"/>
      <c r="F60" s="410"/>
      <c r="G60" s="410"/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70"/>
      <c r="S60" s="468"/>
      <c r="U60" s="526" t="s">
        <v>377</v>
      </c>
      <c r="V60" s="526"/>
      <c r="W60" s="446" t="str">
        <f>O49</f>
        <v>NIEDER</v>
      </c>
      <c r="X60" s="526">
        <v>52</v>
      </c>
      <c r="Y60" s="526"/>
      <c r="Z60" s="410"/>
      <c r="AA60" s="410"/>
      <c r="AB60" s="410"/>
    </row>
    <row r="61" spans="1:28" ht="12.75">
      <c r="A61" s="513"/>
      <c r="B61" s="112"/>
      <c r="C61" s="112"/>
      <c r="D61" s="415"/>
      <c r="E61" s="410"/>
      <c r="F61" s="410"/>
      <c r="G61" s="410"/>
      <c r="H61" s="527" t="str">
        <f>W13</f>
        <v>OCHOISKI B.</v>
      </c>
      <c r="I61" s="527"/>
      <c r="J61" s="429">
        <v>1</v>
      </c>
      <c r="K61" s="410"/>
      <c r="L61" s="410"/>
      <c r="M61" s="410"/>
      <c r="N61" s="410"/>
      <c r="O61" s="410"/>
      <c r="P61" s="410"/>
      <c r="Q61" s="410"/>
      <c r="R61" s="470"/>
      <c r="S61" s="468"/>
      <c r="U61" s="528" t="s">
        <v>378</v>
      </c>
      <c r="V61" s="528"/>
      <c r="W61" s="449" t="str">
        <f>O53</f>
        <v>HELFENSTEIN</v>
      </c>
      <c r="X61" s="528">
        <v>48</v>
      </c>
      <c r="Y61" s="528"/>
      <c r="Z61" s="410"/>
      <c r="AA61" s="410"/>
      <c r="AB61" s="410"/>
    </row>
    <row r="62" spans="1:28" ht="12.75">
      <c r="A62" s="513"/>
      <c r="B62" s="112"/>
      <c r="C62" s="112"/>
      <c r="D62" s="415"/>
      <c r="E62" s="410"/>
      <c r="F62" s="410"/>
      <c r="G62" s="436"/>
      <c r="H62" s="410"/>
      <c r="I62" s="410"/>
      <c r="J62" s="410"/>
      <c r="K62" s="438"/>
      <c r="L62" s="529" t="s">
        <v>150</v>
      </c>
      <c r="M62" s="410"/>
      <c r="N62" s="410"/>
      <c r="O62" s="410"/>
      <c r="P62" s="410"/>
      <c r="Q62" s="410"/>
      <c r="R62" s="470"/>
      <c r="S62" s="468"/>
      <c r="U62" s="530" t="s">
        <v>379</v>
      </c>
      <c r="V62" s="530"/>
      <c r="W62" s="441" t="str">
        <f>C49</f>
        <v>WEYLAND</v>
      </c>
      <c r="X62" s="530">
        <v>45</v>
      </c>
      <c r="Y62" s="530"/>
      <c r="Z62" s="410"/>
      <c r="AA62" s="410"/>
      <c r="AB62" s="410"/>
    </row>
    <row r="63" spans="1:28" ht="12.75">
      <c r="A63" s="513"/>
      <c r="B63" s="112"/>
      <c r="C63" s="517"/>
      <c r="D63" s="415"/>
      <c r="E63" s="429">
        <v>2</v>
      </c>
      <c r="F63" s="481" t="str">
        <f>IF(J61=J65,"",IF(J61&lt;J65,H61,H65))</f>
        <v>OCHOISKI B.</v>
      </c>
      <c r="G63" s="410"/>
      <c r="H63" s="547"/>
      <c r="I63" s="547"/>
      <c r="J63" s="547"/>
      <c r="K63" s="410"/>
      <c r="L63" s="477" t="str">
        <f>IF(J61=J65,"",IF(J61&lt;J65,H65,H61))</f>
        <v>TARILLON</v>
      </c>
      <c r="M63" s="429">
        <v>0</v>
      </c>
      <c r="N63" s="410"/>
      <c r="O63" s="410"/>
      <c r="P63" s="447"/>
      <c r="Q63" s="410"/>
      <c r="R63" s="470"/>
      <c r="S63" s="468"/>
      <c r="U63" s="531" t="s">
        <v>380</v>
      </c>
      <c r="V63" s="531"/>
      <c r="W63" s="477" t="str">
        <f>C54</f>
        <v>-</v>
      </c>
      <c r="X63" s="531">
        <v>42</v>
      </c>
      <c r="Y63" s="531"/>
      <c r="Z63" s="410"/>
      <c r="AA63" s="410"/>
      <c r="AB63" s="410"/>
    </row>
    <row r="64" spans="1:28" ht="12.75">
      <c r="A64" s="513"/>
      <c r="B64" s="112"/>
      <c r="C64" s="112"/>
      <c r="D64" s="436"/>
      <c r="E64" s="410"/>
      <c r="F64" s="410"/>
      <c r="G64" s="438"/>
      <c r="H64" s="410"/>
      <c r="I64" s="410"/>
      <c r="J64" s="410"/>
      <c r="K64" s="436"/>
      <c r="L64" s="410"/>
      <c r="M64" s="410"/>
      <c r="N64" s="438"/>
      <c r="O64" s="410"/>
      <c r="P64" s="410"/>
      <c r="Q64" s="410"/>
      <c r="R64" s="470"/>
      <c r="S64" s="468"/>
      <c r="U64" s="410"/>
      <c r="V64" s="410"/>
      <c r="W64" s="410"/>
      <c r="X64" s="410"/>
      <c r="Y64" s="410"/>
      <c r="Z64" s="410"/>
      <c r="AA64" s="410"/>
      <c r="AB64" s="410"/>
    </row>
    <row r="65" spans="1:28" ht="12.75">
      <c r="A65" s="513"/>
      <c r="B65" s="112"/>
      <c r="C65" s="112"/>
      <c r="D65" s="436"/>
      <c r="E65" s="410"/>
      <c r="F65" s="410"/>
      <c r="G65" s="410"/>
      <c r="H65" s="430" t="str">
        <f>M35</f>
        <v>TARILLON</v>
      </c>
      <c r="I65" s="430"/>
      <c r="J65" s="429">
        <v>2</v>
      </c>
      <c r="K65" s="410"/>
      <c r="L65" s="410"/>
      <c r="M65" s="410"/>
      <c r="N65" s="438"/>
      <c r="O65" s="410"/>
      <c r="P65" s="529" t="s">
        <v>205</v>
      </c>
      <c r="Q65" s="410"/>
      <c r="R65" s="470"/>
      <c r="S65" s="468"/>
      <c r="U65" s="410"/>
      <c r="V65" s="410"/>
      <c r="W65" s="410"/>
      <c r="X65" s="410"/>
      <c r="Y65" s="410"/>
      <c r="Z65" s="410"/>
      <c r="AA65" s="410"/>
      <c r="AB65" s="410"/>
    </row>
    <row r="66" spans="1:28" ht="12.75">
      <c r="A66" s="513"/>
      <c r="B66" s="112"/>
      <c r="C66" s="440" t="str">
        <f>IF(E63=E69,"",IF(E63&lt;E69,F69,F63))</f>
        <v>OCHOISKI B.</v>
      </c>
      <c r="D66"/>
      <c r="E66" s="547"/>
      <c r="F66" s="547"/>
      <c r="G66" s="410"/>
      <c r="H66" s="410"/>
      <c r="I66" s="410"/>
      <c r="J66" s="410"/>
      <c r="K66" s="410"/>
      <c r="L66" s="547"/>
      <c r="M66" s="547"/>
      <c r="N66" s="410"/>
      <c r="O66" s="521" t="str">
        <f>IF(M63=M69,"",IF(M63&lt;M69,L69,L63))</f>
        <v>OCHOISKI S.</v>
      </c>
      <c r="P66" s="521"/>
      <c r="Q66" s="521"/>
      <c r="R66" s="470"/>
      <c r="S66" s="468"/>
      <c r="U66" s="410"/>
      <c r="V66" s="410"/>
      <c r="W66" s="410"/>
      <c r="X66" s="410"/>
      <c r="Y66" s="410"/>
      <c r="Z66" s="410"/>
      <c r="AA66" s="410"/>
      <c r="AB66" s="410"/>
    </row>
    <row r="67" spans="1:28" ht="12.75">
      <c r="A67" s="513"/>
      <c r="B67" s="112"/>
      <c r="C67" s="112"/>
      <c r="D67" s="438"/>
      <c r="E67" s="410"/>
      <c r="F67" s="410"/>
      <c r="G67" s="410"/>
      <c r="H67" s="430" t="str">
        <f>W31</f>
        <v>OCHOISKI S.</v>
      </c>
      <c r="I67" s="430"/>
      <c r="J67" s="429">
        <v>2</v>
      </c>
      <c r="K67" s="410"/>
      <c r="L67" s="410"/>
      <c r="M67" s="410"/>
      <c r="N67" s="436"/>
      <c r="O67" s="410"/>
      <c r="P67" s="410"/>
      <c r="Q67" s="410"/>
      <c r="R67" s="470"/>
      <c r="S67" s="468"/>
      <c r="W67" s="410"/>
      <c r="X67" s="410"/>
      <c r="Y67" s="410"/>
      <c r="Z67" s="410"/>
      <c r="AA67" s="410"/>
      <c r="AB67" s="410"/>
    </row>
    <row r="68" spans="1:28" ht="12.75">
      <c r="A68" s="513"/>
      <c r="B68" s="112"/>
      <c r="C68" s="112"/>
      <c r="D68" s="438"/>
      <c r="E68" s="410"/>
      <c r="F68" s="410"/>
      <c r="G68" s="436"/>
      <c r="H68" s="410"/>
      <c r="I68" s="410"/>
      <c r="J68" s="410"/>
      <c r="K68" s="438"/>
      <c r="L68" s="410"/>
      <c r="M68" s="410"/>
      <c r="N68" s="436"/>
      <c r="O68" s="410"/>
      <c r="P68" s="410"/>
      <c r="Q68" s="410"/>
      <c r="R68" s="470"/>
      <c r="S68" s="468"/>
      <c r="W68" s="410"/>
      <c r="X68" s="410"/>
      <c r="Y68" s="410"/>
      <c r="Z68" s="410"/>
      <c r="AA68" s="410"/>
      <c r="AB68" s="410"/>
    </row>
    <row r="69" spans="1:28" ht="12.75">
      <c r="A69" s="513"/>
      <c r="B69" s="112"/>
      <c r="C69" s="112"/>
      <c r="D69" s="415"/>
      <c r="E69" s="429">
        <v>0</v>
      </c>
      <c r="F69" s="481" t="str">
        <f>IF(J67=J71,"",IF(J67&lt;J71,H67,H71))</f>
        <v>BOUSSER</v>
      </c>
      <c r="G69" s="410"/>
      <c r="H69" s="547"/>
      <c r="I69" s="547"/>
      <c r="J69" s="547"/>
      <c r="K69" s="410"/>
      <c r="L69" s="477" t="str">
        <f>IF(J67=J71,"",IF(J67&lt;J71,H71,H67))</f>
        <v>OCHOISKI S.</v>
      </c>
      <c r="M69" s="429">
        <v>2</v>
      </c>
      <c r="N69" s="410"/>
      <c r="O69" s="410"/>
      <c r="P69" s="529" t="s">
        <v>210</v>
      </c>
      <c r="Q69" s="410"/>
      <c r="R69" s="470"/>
      <c r="S69" s="468"/>
      <c r="W69" s="410"/>
      <c r="X69" s="410"/>
      <c r="Y69" s="410"/>
      <c r="Z69" s="410"/>
      <c r="AA69" s="410"/>
      <c r="AB69" s="410"/>
    </row>
    <row r="70" spans="1:28" ht="12.75">
      <c r="A70" s="513"/>
      <c r="B70" s="112"/>
      <c r="C70" s="112"/>
      <c r="D70" s="415"/>
      <c r="E70" s="410"/>
      <c r="F70" s="410"/>
      <c r="G70" s="438"/>
      <c r="H70" s="410"/>
      <c r="I70" s="410"/>
      <c r="J70" s="410"/>
      <c r="K70" s="436"/>
      <c r="L70" s="410"/>
      <c r="M70" s="410"/>
      <c r="N70" s="410"/>
      <c r="O70" s="523" t="str">
        <f>IF(M63=M69,"",IF(M63&lt;M69,L63,L69))</f>
        <v>TARILLON</v>
      </c>
      <c r="P70" s="523"/>
      <c r="Q70" s="523"/>
      <c r="R70" s="470"/>
      <c r="S70" s="468"/>
      <c r="W70" s="410"/>
      <c r="X70" s="410"/>
      <c r="Y70" s="410"/>
      <c r="Z70" s="410"/>
      <c r="AA70" s="410"/>
      <c r="AB70" s="410"/>
    </row>
    <row r="71" spans="1:28" ht="12.75">
      <c r="A71" s="513"/>
      <c r="B71" s="112"/>
      <c r="C71" s="444" t="str">
        <f>IF(E63=E69,"",IF(E63&lt;E69,F63,F69))</f>
        <v>BOUSSER</v>
      </c>
      <c r="D71"/>
      <c r="E71" s="410"/>
      <c r="F71" s="410"/>
      <c r="G71" s="410"/>
      <c r="H71" s="430" t="str">
        <f>M17</f>
        <v>BOUSSER</v>
      </c>
      <c r="I71" s="430"/>
      <c r="J71" s="429">
        <v>0</v>
      </c>
      <c r="K71" s="410"/>
      <c r="L71" s="410"/>
      <c r="M71" s="410"/>
      <c r="N71" s="410"/>
      <c r="O71" s="410"/>
      <c r="P71" s="410"/>
      <c r="Q71" s="410"/>
      <c r="R71" s="470"/>
      <c r="S71" s="468"/>
      <c r="W71" s="410"/>
      <c r="X71" s="410"/>
      <c r="Y71" s="410"/>
      <c r="Z71" s="410"/>
      <c r="AA71" s="410"/>
      <c r="AB71" s="410"/>
    </row>
    <row r="72" spans="1:28" ht="12.75">
      <c r="A72" s="513"/>
      <c r="B72" s="462"/>
      <c r="C72" s="462"/>
      <c r="D72" s="461"/>
      <c r="E72" s="461"/>
      <c r="F72" s="461"/>
      <c r="G72" s="461"/>
      <c r="H72" s="461"/>
      <c r="I72" s="461"/>
      <c r="J72" s="461"/>
      <c r="K72" s="461"/>
      <c r="L72" s="461"/>
      <c r="M72" s="461"/>
      <c r="N72" s="461"/>
      <c r="O72" s="461"/>
      <c r="P72" s="461"/>
      <c r="Q72" s="461"/>
      <c r="R72" s="508"/>
      <c r="S72" s="468"/>
      <c r="W72" s="410"/>
      <c r="X72" s="410"/>
      <c r="Y72" s="410"/>
      <c r="Z72" s="410"/>
      <c r="AA72" s="410"/>
      <c r="AB72" s="410"/>
    </row>
    <row r="73" spans="2:19" ht="12.75">
      <c r="B73" s="509"/>
      <c r="C73" s="509"/>
      <c r="D73" s="465"/>
      <c r="E73" s="465"/>
      <c r="F73" s="465"/>
      <c r="G73" s="465"/>
      <c r="H73" s="465"/>
      <c r="I73" s="465"/>
      <c r="J73" s="465"/>
      <c r="K73" s="465"/>
      <c r="L73" s="465"/>
      <c r="M73" s="465"/>
      <c r="N73" s="465"/>
      <c r="O73" s="465"/>
      <c r="P73" s="465"/>
      <c r="Q73" s="465"/>
      <c r="R73" s="465"/>
      <c r="S73" s="410"/>
    </row>
    <row r="74" spans="8:12" ht="12.75">
      <c r="H74" s="559" t="s">
        <v>357</v>
      </c>
      <c r="I74" s="559"/>
      <c r="J74" s="559"/>
      <c r="K74" s="559"/>
      <c r="L74" s="559"/>
    </row>
    <row r="75" spans="4:18" ht="12.75">
      <c r="D75" s="534"/>
      <c r="E75" s="532"/>
      <c r="F75" s="532"/>
      <c r="G75" s="535"/>
      <c r="H75" s="536">
        <f>MAX(X44:AA51)</f>
        <v>48</v>
      </c>
      <c r="I75" s="537" t="s">
        <v>398</v>
      </c>
      <c r="J75" s="537"/>
      <c r="K75" s="537"/>
      <c r="L75" s="537"/>
      <c r="M75" s="538"/>
      <c r="N75" s="532"/>
      <c r="O75" s="532"/>
      <c r="P75" s="532"/>
      <c r="Q75" s="532"/>
      <c r="R75" s="532"/>
    </row>
    <row r="76" spans="4:18" ht="12.75">
      <c r="D76" s="539"/>
      <c r="E76" s="455"/>
      <c r="F76" s="455"/>
      <c r="G76" s="540"/>
      <c r="H76" s="536"/>
      <c r="I76" s="537"/>
      <c r="J76" s="537"/>
      <c r="K76" s="537"/>
      <c r="L76" s="537"/>
      <c r="M76" s="541"/>
      <c r="N76" s="455"/>
      <c r="O76" s="455"/>
      <c r="P76" s="455"/>
      <c r="Q76" s="455"/>
      <c r="R76" s="455"/>
    </row>
    <row r="77" spans="8:12" ht="12.75">
      <c r="H77" s="455"/>
      <c r="I77" s="455"/>
      <c r="J77" s="455"/>
      <c r="K77" s="455"/>
      <c r="L77" s="455"/>
    </row>
  </sheetData>
  <sheetProtection selectLockedCells="1" selectUnlockedCells="1"/>
  <mergeCells count="91">
    <mergeCell ref="E1:L1"/>
    <mergeCell ref="M1:P1"/>
    <mergeCell ref="Q1:S1"/>
    <mergeCell ref="E2:H2"/>
    <mergeCell ref="I2:L2"/>
    <mergeCell ref="E3:H3"/>
    <mergeCell ref="O3:Q3"/>
    <mergeCell ref="S3:T3"/>
    <mergeCell ref="V3:X3"/>
    <mergeCell ref="L4:X4"/>
    <mergeCell ref="E8:E9"/>
    <mergeCell ref="S9:T9"/>
    <mergeCell ref="M10:P10"/>
    <mergeCell ref="H11:I11"/>
    <mergeCell ref="F13:F14"/>
    <mergeCell ref="L13:L14"/>
    <mergeCell ref="M13:M14"/>
    <mergeCell ref="P13:P14"/>
    <mergeCell ref="Q13:Q14"/>
    <mergeCell ref="W13:W14"/>
    <mergeCell ref="H16:I16"/>
    <mergeCell ref="M17:P17"/>
    <mergeCell ref="E18:E19"/>
    <mergeCell ref="S18:T18"/>
    <mergeCell ref="E26:E27"/>
    <mergeCell ref="S27:T27"/>
    <mergeCell ref="M28:P28"/>
    <mergeCell ref="H29:I29"/>
    <mergeCell ref="F31:F32"/>
    <mergeCell ref="L31:L32"/>
    <mergeCell ref="M31:M32"/>
    <mergeCell ref="P31:P32"/>
    <mergeCell ref="Q31:Q32"/>
    <mergeCell ref="W31:W32"/>
    <mergeCell ref="H34:I34"/>
    <mergeCell ref="M35:P35"/>
    <mergeCell ref="E36:E37"/>
    <mergeCell ref="S36:T36"/>
    <mergeCell ref="X43:AA43"/>
    <mergeCell ref="H44:I44"/>
    <mergeCell ref="H46:J46"/>
    <mergeCell ref="D47:D48"/>
    <mergeCell ref="N47:N48"/>
    <mergeCell ref="H48:I48"/>
    <mergeCell ref="O48:Q48"/>
    <mergeCell ref="E49:F49"/>
    <mergeCell ref="L49:M49"/>
    <mergeCell ref="O49:Q49"/>
    <mergeCell ref="D50:D51"/>
    <mergeCell ref="H50:I50"/>
    <mergeCell ref="N50:N51"/>
    <mergeCell ref="H52:J52"/>
    <mergeCell ref="O52:Q52"/>
    <mergeCell ref="O53:Q53"/>
    <mergeCell ref="H54:I54"/>
    <mergeCell ref="X54:Y54"/>
    <mergeCell ref="U55:W55"/>
    <mergeCell ref="X55:Y55"/>
    <mergeCell ref="U56:V56"/>
    <mergeCell ref="X56:Y56"/>
    <mergeCell ref="U57:V57"/>
    <mergeCell ref="X57:Y57"/>
    <mergeCell ref="U58:V58"/>
    <mergeCell ref="X58:Y58"/>
    <mergeCell ref="U59:V59"/>
    <mergeCell ref="X59:Y59"/>
    <mergeCell ref="U60:V60"/>
    <mergeCell ref="X60:Y60"/>
    <mergeCell ref="H61:I61"/>
    <mergeCell ref="U61:V61"/>
    <mergeCell ref="X61:Y61"/>
    <mergeCell ref="U62:V62"/>
    <mergeCell ref="X62:Y62"/>
    <mergeCell ref="H63:J63"/>
    <mergeCell ref="U63:V63"/>
    <mergeCell ref="X63:Y63"/>
    <mergeCell ref="D64:D65"/>
    <mergeCell ref="N64:N65"/>
    <mergeCell ref="H65:I65"/>
    <mergeCell ref="E66:F66"/>
    <mergeCell ref="L66:M66"/>
    <mergeCell ref="O66:Q66"/>
    <mergeCell ref="D67:D68"/>
    <mergeCell ref="H67:I67"/>
    <mergeCell ref="N67:N68"/>
    <mergeCell ref="H69:J69"/>
    <mergeCell ref="O70:Q70"/>
    <mergeCell ref="H71:I71"/>
    <mergeCell ref="H74:L74"/>
    <mergeCell ref="H75:H76"/>
    <mergeCell ref="I75:L7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V77"/>
  <sheetViews>
    <sheetView tabSelected="1" workbookViewId="0" topLeftCell="A1">
      <selection activeCell="U12" sqref="U12"/>
    </sheetView>
  </sheetViews>
  <sheetFormatPr defaultColWidth="11.421875" defaultRowHeight="12" customHeight="1"/>
  <cols>
    <col min="1" max="1" width="1.421875" style="562" customWidth="1"/>
    <col min="2" max="2" width="3.140625" style="562" customWidth="1"/>
    <col min="3" max="3" width="15.57421875" style="562" customWidth="1"/>
    <col min="4" max="4" width="2.8515625" style="562" customWidth="1"/>
    <col min="5" max="5" width="2.57421875" style="562" customWidth="1"/>
    <col min="6" max="6" width="15.28125" style="562" customWidth="1"/>
    <col min="7" max="8" width="1.57421875" style="562" customWidth="1"/>
    <col min="9" max="9" width="15.28125" style="562" customWidth="1"/>
    <col min="10" max="10" width="2.8515625" style="562" customWidth="1"/>
    <col min="11" max="11" width="2.57421875" style="563" customWidth="1"/>
    <col min="12" max="12" width="15.28125" style="562" customWidth="1"/>
    <col min="13" max="14" width="1.57421875" style="562" customWidth="1"/>
    <col min="15" max="15" width="15.7109375" style="562" customWidth="1"/>
    <col min="16" max="16" width="2.8515625" style="562" customWidth="1"/>
    <col min="17" max="17" width="2.57421875" style="562" customWidth="1"/>
    <col min="18" max="18" width="15.00390625" style="562" customWidth="1"/>
    <col min="19" max="20" width="1.57421875" style="562" customWidth="1"/>
    <col min="21" max="21" width="15.00390625" style="562" customWidth="1"/>
    <col min="22" max="22" width="2.8515625" style="562" customWidth="1"/>
    <col min="23" max="23" width="2.57421875" style="562" customWidth="1"/>
    <col min="24" max="24" width="15.00390625" style="562" customWidth="1"/>
    <col min="25" max="25" width="2.8515625" style="562" customWidth="1"/>
    <col min="26" max="26" width="2.57421875" style="562" customWidth="1"/>
    <col min="27" max="27" width="5.57421875" style="562" customWidth="1"/>
    <col min="28" max="28" width="9.8515625" style="562" customWidth="1"/>
    <col min="29" max="29" width="4.00390625" style="562" customWidth="1"/>
    <col min="30" max="30" width="3.421875" style="562" customWidth="1"/>
    <col min="31" max="31" width="12.140625" style="562" customWidth="1"/>
    <col min="32" max="32" width="4.00390625" style="562" customWidth="1"/>
    <col min="33" max="33" width="12.00390625" style="562" customWidth="1"/>
    <col min="34" max="34" width="3.421875" style="562" customWidth="1"/>
    <col min="35" max="35" width="4.00390625" style="562" customWidth="1"/>
    <col min="36" max="36" width="6.140625" style="562" customWidth="1"/>
    <col min="37" max="37" width="10.00390625" style="562" customWidth="1"/>
    <col min="38" max="38" width="3.7109375" style="562" customWidth="1"/>
    <col min="39" max="39" width="3.28125" style="564" customWidth="1"/>
    <col min="40" max="40" width="3.00390625" style="562" customWidth="1"/>
    <col min="41" max="41" width="14.28125" style="562" customWidth="1"/>
    <col min="42" max="42" width="3.8515625" style="562" customWidth="1"/>
    <col min="43" max="43" width="12.8515625" style="562" customWidth="1"/>
    <col min="44" max="44" width="3.00390625" style="562" customWidth="1"/>
    <col min="45" max="45" width="2.8515625" style="562" customWidth="1"/>
    <col min="46" max="46" width="14.57421875" style="562" customWidth="1"/>
    <col min="47" max="50" width="4.140625" style="562" customWidth="1"/>
    <col min="51" max="16384" width="10.7109375" style="562" customWidth="1"/>
  </cols>
  <sheetData>
    <row r="1" spans="1:30" ht="10.5" customHeight="1">
      <c r="A1" s="563"/>
      <c r="B1" s="563"/>
      <c r="C1" s="563"/>
      <c r="D1" s="563"/>
      <c r="E1" s="563"/>
      <c r="F1" s="563"/>
      <c r="G1" s="563"/>
      <c r="H1" s="563"/>
      <c r="I1" s="563"/>
      <c r="J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  <c r="AA1" s="563"/>
      <c r="AB1" s="563"/>
      <c r="AC1" s="563"/>
      <c r="AD1" s="563"/>
    </row>
    <row r="2" spans="1:33" ht="31.5" customHeight="1">
      <c r="A2" s="563"/>
      <c r="B2" s="565" t="s">
        <v>399</v>
      </c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112"/>
      <c r="W2" s="112"/>
      <c r="X2" s="565" t="s">
        <v>400</v>
      </c>
      <c r="Y2" s="565"/>
      <c r="Z2" s="565"/>
      <c r="AA2" s="565"/>
      <c r="AB2" s="565"/>
      <c r="AC2" s="565"/>
      <c r="AD2" s="563"/>
      <c r="AG2" s="566"/>
    </row>
    <row r="3" spans="1:45" ht="12" customHeight="1">
      <c r="A3" s="563"/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  <c r="V3" s="567"/>
      <c r="W3" s="567"/>
      <c r="X3" s="567"/>
      <c r="Y3" s="567"/>
      <c r="Z3" s="567"/>
      <c r="AA3" s="567"/>
      <c r="AB3" s="567"/>
      <c r="AC3" s="567"/>
      <c r="AD3" s="563"/>
      <c r="AE3" s="568"/>
      <c r="AF3" s="568"/>
      <c r="AG3" s="569"/>
      <c r="AH3" s="568"/>
      <c r="AI3" s="568"/>
      <c r="AJ3" s="568"/>
      <c r="AK3" s="568"/>
      <c r="AP3" s="568"/>
      <c r="AQ3" s="568"/>
      <c r="AR3" s="568"/>
      <c r="AS3" s="568"/>
    </row>
    <row r="4" spans="1:45" ht="12" customHeight="1">
      <c r="A4" s="563"/>
      <c r="B4" s="570"/>
      <c r="C4" s="571"/>
      <c r="D4" s="571"/>
      <c r="E4" s="571"/>
      <c r="F4" s="571"/>
      <c r="G4" s="572"/>
      <c r="H4" s="572"/>
      <c r="I4" s="571"/>
      <c r="J4" s="571"/>
      <c r="K4" s="571"/>
      <c r="L4" s="571"/>
      <c r="M4" s="572"/>
      <c r="N4" s="572"/>
      <c r="O4" s="571"/>
      <c r="P4" s="571"/>
      <c r="Q4" s="571"/>
      <c r="R4" s="571"/>
      <c r="S4" s="572"/>
      <c r="T4" s="572"/>
      <c r="U4" s="571"/>
      <c r="V4" s="571"/>
      <c r="W4" s="571"/>
      <c r="X4" s="571"/>
      <c r="Y4" s="571"/>
      <c r="Z4" s="509"/>
      <c r="AA4" s="509"/>
      <c r="AB4" s="509"/>
      <c r="AC4" s="573"/>
      <c r="AD4" s="563"/>
      <c r="AE4"/>
      <c r="AF4"/>
      <c r="AG4"/>
      <c r="AH4"/>
      <c r="AI4"/>
      <c r="AJ4"/>
      <c r="AK4"/>
      <c r="AP4" s="574"/>
      <c r="AQ4" s="574"/>
      <c r="AR4" s="574"/>
      <c r="AS4" s="574"/>
    </row>
    <row r="5" spans="1:45" ht="12" customHeight="1">
      <c r="A5" s="563"/>
      <c r="B5" s="575"/>
      <c r="C5" s="576" t="s">
        <v>401</v>
      </c>
      <c r="D5" s="576"/>
      <c r="E5" s="576"/>
      <c r="F5" s="576"/>
      <c r="G5" s="572"/>
      <c r="H5" s="572"/>
      <c r="I5" s="576" t="s">
        <v>402</v>
      </c>
      <c r="J5" s="576"/>
      <c r="K5" s="576"/>
      <c r="L5" s="576"/>
      <c r="M5" s="572"/>
      <c r="N5" s="572"/>
      <c r="O5" s="576" t="s">
        <v>403</v>
      </c>
      <c r="P5" s="576"/>
      <c r="Q5" s="576"/>
      <c r="R5" s="576"/>
      <c r="S5" s="572"/>
      <c r="T5" s="572"/>
      <c r="U5" s="576" t="s">
        <v>404</v>
      </c>
      <c r="V5" s="576"/>
      <c r="W5" s="571"/>
      <c r="X5" s="576" t="s">
        <v>204</v>
      </c>
      <c r="Y5" s="576"/>
      <c r="Z5" s="509"/>
      <c r="AA5"/>
      <c r="AB5"/>
      <c r="AC5" s="513"/>
      <c r="AD5" s="563"/>
      <c r="AE5"/>
      <c r="AF5"/>
      <c r="AG5"/>
      <c r="AH5"/>
      <c r="AI5"/>
      <c r="AJ5"/>
      <c r="AK5"/>
      <c r="AP5" s="574"/>
      <c r="AQ5" s="574"/>
      <c r="AR5" s="574"/>
      <c r="AS5" s="574"/>
    </row>
    <row r="6" spans="1:47" ht="12" customHeight="1">
      <c r="A6" s="563"/>
      <c r="B6" s="575"/>
      <c r="C6" s="569"/>
      <c r="D6" s="569"/>
      <c r="E6" s="569"/>
      <c r="F6" s="569"/>
      <c r="G6" s="572"/>
      <c r="H6" s="572"/>
      <c r="I6" s="569"/>
      <c r="J6" s="569"/>
      <c r="K6" s="577"/>
      <c r="L6" s="569"/>
      <c r="M6" s="572"/>
      <c r="N6" s="572"/>
      <c r="O6" s="569"/>
      <c r="P6" s="569"/>
      <c r="Q6" s="569"/>
      <c r="R6" s="569"/>
      <c r="S6" s="572"/>
      <c r="T6" s="572"/>
      <c r="U6" s="569"/>
      <c r="V6" s="569"/>
      <c r="W6" s="571"/>
      <c r="X6" s="569"/>
      <c r="Y6" s="569"/>
      <c r="Z6" s="509"/>
      <c r="AA6"/>
      <c r="AB6"/>
      <c r="AC6" s="513"/>
      <c r="AD6" s="563"/>
      <c r="AE6"/>
      <c r="AF6"/>
      <c r="AG6"/>
      <c r="AH6"/>
      <c r="AI6"/>
      <c r="AJ6" s="462"/>
      <c r="AK6" s="462"/>
      <c r="AL6" s="567"/>
      <c r="AM6" s="578"/>
      <c r="AN6" s="567"/>
      <c r="AO6" s="567"/>
      <c r="AP6" s="579"/>
      <c r="AQ6" s="579"/>
      <c r="AR6" s="579"/>
      <c r="AS6" s="579"/>
      <c r="AT6" s="567"/>
      <c r="AU6" s="567"/>
    </row>
    <row r="7" spans="1:48" ht="12" customHeight="1">
      <c r="A7" s="563"/>
      <c r="B7" s="575"/>
      <c r="C7" s="580"/>
      <c r="D7" s="580"/>
      <c r="E7" s="580"/>
      <c r="F7" s="580"/>
      <c r="G7" s="572"/>
      <c r="H7" s="572"/>
      <c r="I7" s="581" t="s">
        <v>405</v>
      </c>
      <c r="J7" s="581"/>
      <c r="K7" s="581"/>
      <c r="L7" s="581"/>
      <c r="M7" s="572"/>
      <c r="N7" s="572"/>
      <c r="O7" s="581" t="s">
        <v>405</v>
      </c>
      <c r="P7" s="581"/>
      <c r="Q7" s="581"/>
      <c r="R7" s="581"/>
      <c r="S7" s="572"/>
      <c r="T7" s="572"/>
      <c r="U7" s="581" t="s">
        <v>405</v>
      </c>
      <c r="V7" s="581"/>
      <c r="W7" s="571"/>
      <c r="X7" s="581" t="s">
        <v>405</v>
      </c>
      <c r="Y7" s="581"/>
      <c r="Z7" s="509"/>
      <c r="AA7"/>
      <c r="AB7"/>
      <c r="AC7" s="513"/>
      <c r="AD7" s="563"/>
      <c r="AE7"/>
      <c r="AF7"/>
      <c r="AG7"/>
      <c r="AH7"/>
      <c r="AI7" s="513"/>
      <c r="AJ7" s="582"/>
      <c r="AK7" s="583"/>
      <c r="AL7" s="583"/>
      <c r="AM7" s="583"/>
      <c r="AN7" s="583"/>
      <c r="AO7" s="583"/>
      <c r="AP7" s="583"/>
      <c r="AQ7" s="571"/>
      <c r="AR7" s="583"/>
      <c r="AS7" s="583"/>
      <c r="AT7" s="583"/>
      <c r="AU7" s="584"/>
      <c r="AV7" s="575"/>
    </row>
    <row r="8" spans="1:48" s="562" customFormat="1" ht="12" customHeight="1">
      <c r="A8" s="563"/>
      <c r="B8" s="575"/>
      <c r="C8" s="569"/>
      <c r="D8" s="569"/>
      <c r="E8" s="569"/>
      <c r="F8" s="569"/>
      <c r="G8" s="572"/>
      <c r="H8" s="572"/>
      <c r="I8" s="569"/>
      <c r="J8" s="569"/>
      <c r="K8" s="577"/>
      <c r="L8" s="569"/>
      <c r="M8" s="572"/>
      <c r="N8" s="572"/>
      <c r="O8" s="569"/>
      <c r="P8" s="569"/>
      <c r="Q8" s="569"/>
      <c r="R8" s="569"/>
      <c r="S8" s="572"/>
      <c r="T8" s="572"/>
      <c r="U8" s="569"/>
      <c r="V8" s="569"/>
      <c r="W8" s="571"/>
      <c r="X8" s="569"/>
      <c r="Y8" s="569"/>
      <c r="Z8" s="509"/>
      <c r="AA8"/>
      <c r="AB8"/>
      <c r="AC8" s="513"/>
      <c r="AD8" s="563"/>
      <c r="AE8"/>
      <c r="AF8"/>
      <c r="AG8"/>
      <c r="AH8"/>
      <c r="AI8" s="513"/>
      <c r="AJ8" s="585"/>
      <c r="AL8" s="562" t="s">
        <v>406</v>
      </c>
      <c r="AQ8" s="586" t="s">
        <v>407</v>
      </c>
      <c r="AU8" s="587"/>
      <c r="AV8" s="575"/>
    </row>
    <row r="9" spans="1:48" ht="12" customHeight="1">
      <c r="A9" s="563"/>
      <c r="B9" s="575"/>
      <c r="C9" s="588" t="s">
        <v>408</v>
      </c>
      <c r="D9" s="589">
        <v>3</v>
      </c>
      <c r="E9" s="590"/>
      <c r="F9" s="591"/>
      <c r="G9" s="572"/>
      <c r="H9" s="572"/>
      <c r="I9" s="591"/>
      <c r="J9" s="591"/>
      <c r="M9" s="572"/>
      <c r="N9" s="572"/>
      <c r="Q9" s="562" t="s">
        <v>406</v>
      </c>
      <c r="S9" s="572"/>
      <c r="T9" s="572"/>
      <c r="W9" s="571"/>
      <c r="Z9" s="509"/>
      <c r="AA9"/>
      <c r="AB9"/>
      <c r="AC9" s="513"/>
      <c r="AD9" s="563"/>
      <c r="AE9"/>
      <c r="AF9"/>
      <c r="AG9"/>
      <c r="AH9"/>
      <c r="AI9" s="513"/>
      <c r="AJ9" s="585"/>
      <c r="AL9" s="562" t="s">
        <v>406</v>
      </c>
      <c r="AM9" s="562"/>
      <c r="AU9" s="592"/>
      <c r="AV9" s="575"/>
    </row>
    <row r="10" spans="1:48" ht="12" customHeight="1">
      <c r="A10" s="563"/>
      <c r="B10" s="575" t="s">
        <v>176</v>
      </c>
      <c r="C10" s="593"/>
      <c r="D10" s="591"/>
      <c r="E10" s="591"/>
      <c r="F10" s="594" t="str">
        <f>IF(D9=D11,"",IF(D9&gt;D11,C9,C11))</f>
        <v>ADELE G</v>
      </c>
      <c r="G10" s="572"/>
      <c r="H10" s="572"/>
      <c r="M10" s="572"/>
      <c r="N10" s="572"/>
      <c r="O10" s="588" t="s">
        <v>409</v>
      </c>
      <c r="P10" s="589">
        <v>3</v>
      </c>
      <c r="S10" s="572"/>
      <c r="T10" s="572"/>
      <c r="W10" s="571"/>
      <c r="Z10" s="509"/>
      <c r="AA10"/>
      <c r="AB10"/>
      <c r="AC10" s="513"/>
      <c r="AD10" s="563"/>
      <c r="AE10"/>
      <c r="AF10"/>
      <c r="AG10"/>
      <c r="AH10"/>
      <c r="AI10" s="513"/>
      <c r="AJ10" s="585"/>
      <c r="AL10" s="562" t="s">
        <v>406</v>
      </c>
      <c r="AM10" s="562"/>
      <c r="AU10" s="592"/>
      <c r="AV10" s="575"/>
    </row>
    <row r="11" spans="1:48" ht="12" customHeight="1">
      <c r="A11" s="563"/>
      <c r="B11" s="575"/>
      <c r="C11" s="595"/>
      <c r="D11" s="589"/>
      <c r="E11" s="596"/>
      <c r="F11" s="591"/>
      <c r="G11" s="572"/>
      <c r="H11" s="572"/>
      <c r="M11" s="572"/>
      <c r="N11" s="572"/>
      <c r="O11" s="597"/>
      <c r="P11" s="598"/>
      <c r="Q11" s="599"/>
      <c r="S11" s="572"/>
      <c r="T11" s="572"/>
      <c r="W11" s="571"/>
      <c r="Z11" s="509"/>
      <c r="AA11"/>
      <c r="AB11"/>
      <c r="AC11" s="513"/>
      <c r="AD11" s="563"/>
      <c r="AE11"/>
      <c r="AF11"/>
      <c r="AG11"/>
      <c r="AH11"/>
      <c r="AI11" s="513"/>
      <c r="AJ11" s="585"/>
      <c r="AL11" s="562" t="s">
        <v>406</v>
      </c>
      <c r="AM11" s="562"/>
      <c r="AQ11" s="569"/>
      <c r="AU11" s="587"/>
      <c r="AV11" s="575"/>
    </row>
    <row r="12" spans="1:48" ht="12" customHeight="1">
      <c r="A12" s="563"/>
      <c r="B12" s="575"/>
      <c r="C12" s="591"/>
      <c r="D12" s="591"/>
      <c r="E12" s="591"/>
      <c r="F12" s="591"/>
      <c r="G12" s="572"/>
      <c r="H12" s="572"/>
      <c r="I12" s="588" t="s">
        <v>367</v>
      </c>
      <c r="J12" s="589">
        <v>1</v>
      </c>
      <c r="M12" s="572"/>
      <c r="N12" s="572"/>
      <c r="O12" s="600"/>
      <c r="P12" s="600"/>
      <c r="Q12" s="599"/>
      <c r="S12" s="572"/>
      <c r="T12" s="572"/>
      <c r="W12" s="571"/>
      <c r="Z12" s="509"/>
      <c r="AA12"/>
      <c r="AB12"/>
      <c r="AC12" s="513"/>
      <c r="AD12" s="563"/>
      <c r="AE12"/>
      <c r="AF12"/>
      <c r="AG12"/>
      <c r="AH12"/>
      <c r="AI12" s="513"/>
      <c r="AJ12" s="575" t="s">
        <v>406</v>
      </c>
      <c r="AL12" s="562" t="s">
        <v>406</v>
      </c>
      <c r="AM12" s="562"/>
      <c r="AO12" s="601" t="s">
        <v>410</v>
      </c>
      <c r="AP12" s="602"/>
      <c r="AQ12" s="601" t="s">
        <v>410</v>
      </c>
      <c r="AR12" s="602"/>
      <c r="AS12" s="602"/>
      <c r="AT12" s="601" t="s">
        <v>410</v>
      </c>
      <c r="AU12" s="587"/>
      <c r="AV12" s="575"/>
    </row>
    <row r="13" spans="1:48" s="562" customFormat="1" ht="12" customHeight="1">
      <c r="A13" s="563"/>
      <c r="B13" s="575"/>
      <c r="C13" s="588" t="s">
        <v>411</v>
      </c>
      <c r="D13" s="589">
        <v>3</v>
      </c>
      <c r="E13" s="590"/>
      <c r="F13" s="591"/>
      <c r="G13" s="572"/>
      <c r="H13" s="572"/>
      <c r="I13" s="591"/>
      <c r="J13" s="591"/>
      <c r="K13" s="599"/>
      <c r="M13" s="572"/>
      <c r="N13" s="572"/>
      <c r="O13" s="600"/>
      <c r="P13" s="600"/>
      <c r="Q13" s="599"/>
      <c r="S13" s="572"/>
      <c r="T13" s="572"/>
      <c r="W13" s="571"/>
      <c r="Z13" s="509"/>
      <c r="AA13"/>
      <c r="AB13"/>
      <c r="AC13" s="513"/>
      <c r="AD13" s="563"/>
      <c r="AE13"/>
      <c r="AF13"/>
      <c r="AG13"/>
      <c r="AH13"/>
      <c r="AI13" s="513"/>
      <c r="AJ13" s="575"/>
      <c r="AL13" s="562" t="s">
        <v>406</v>
      </c>
      <c r="AU13" s="587"/>
      <c r="AV13" s="575"/>
    </row>
    <row r="14" spans="1:48" ht="12" customHeight="1">
      <c r="A14" s="563"/>
      <c r="B14" s="575" t="s">
        <v>187</v>
      </c>
      <c r="C14" s="591"/>
      <c r="D14" s="591"/>
      <c r="E14" s="591"/>
      <c r="F14" s="594" t="str">
        <f>IF(D13=D15,"",IF(D13&gt;D15,C13,C15))</f>
        <v>BICHET S</v>
      </c>
      <c r="G14" s="572"/>
      <c r="H14" s="572"/>
      <c r="I14" s="591" t="s">
        <v>181</v>
      </c>
      <c r="J14" s="591"/>
      <c r="L14" s="603" t="str">
        <f>IF(J12=J16,"",IF(J12&gt;J16,I12,I16))</f>
        <v>TARILLON Y</v>
      </c>
      <c r="M14" s="572"/>
      <c r="N14" s="572"/>
      <c r="O14" s="562" t="s">
        <v>412</v>
      </c>
      <c r="P14" s="600"/>
      <c r="R14" s="604" t="str">
        <f>IF(P10=P18,"",IF(P10&gt;P18,O10,O18))</f>
        <v>TARILLON Y</v>
      </c>
      <c r="S14" s="572"/>
      <c r="T14" s="572"/>
      <c r="W14" s="571"/>
      <c r="Z14" s="509"/>
      <c r="AA14"/>
      <c r="AB14"/>
      <c r="AC14" s="513"/>
      <c r="AD14" s="563"/>
      <c r="AE14"/>
      <c r="AF14"/>
      <c r="AG14"/>
      <c r="AH14"/>
      <c r="AI14" s="513"/>
      <c r="AJ14" s="575"/>
      <c r="AL14" s="562" t="s">
        <v>406</v>
      </c>
      <c r="AM14" s="562"/>
      <c r="AQ14" s="588"/>
      <c r="AR14" s="589"/>
      <c r="AU14" s="587"/>
      <c r="AV14" s="575"/>
    </row>
    <row r="15" spans="1:48" s="562" customFormat="1" ht="12" customHeight="1">
      <c r="A15" s="563"/>
      <c r="B15" s="575"/>
      <c r="C15" s="595"/>
      <c r="D15" s="589"/>
      <c r="E15" s="596"/>
      <c r="F15" s="591"/>
      <c r="G15" s="572"/>
      <c r="H15" s="572"/>
      <c r="I15" s="591"/>
      <c r="J15" s="591"/>
      <c r="K15" s="605"/>
      <c r="L15" s="597"/>
      <c r="M15" s="572"/>
      <c r="N15" s="572"/>
      <c r="O15" s="600"/>
      <c r="P15" s="600"/>
      <c r="Q15" s="605"/>
      <c r="S15" s="572"/>
      <c r="T15" s="572"/>
      <c r="W15" s="571"/>
      <c r="Z15" s="509"/>
      <c r="AA15"/>
      <c r="AB15"/>
      <c r="AC15" s="513"/>
      <c r="AD15" s="563"/>
      <c r="AE15"/>
      <c r="AF15"/>
      <c r="AG15"/>
      <c r="AH15"/>
      <c r="AI15" s="513"/>
      <c r="AJ15" s="575" t="s">
        <v>406</v>
      </c>
      <c r="AL15" s="562" t="s">
        <v>406</v>
      </c>
      <c r="AP15" s="606"/>
      <c r="AS15" s="607"/>
      <c r="AU15" s="587"/>
      <c r="AV15" s="575"/>
    </row>
    <row r="16" spans="1:48" ht="12" customHeight="1">
      <c r="A16" s="563"/>
      <c r="B16" s="575"/>
      <c r="C16" s="591"/>
      <c r="D16" s="591"/>
      <c r="E16" s="591"/>
      <c r="F16" s="591"/>
      <c r="G16" s="572"/>
      <c r="H16" s="572"/>
      <c r="I16" s="595" t="s">
        <v>409</v>
      </c>
      <c r="J16" s="589">
        <v>3</v>
      </c>
      <c r="L16" s="600"/>
      <c r="M16" s="572"/>
      <c r="N16" s="572"/>
      <c r="O16" s="600"/>
      <c r="P16" s="600"/>
      <c r="Q16" s="605"/>
      <c r="S16" s="572"/>
      <c r="T16" s="572"/>
      <c r="W16" s="571"/>
      <c r="Z16" s="509"/>
      <c r="AA16"/>
      <c r="AB16"/>
      <c r="AC16" s="513"/>
      <c r="AD16" s="563"/>
      <c r="AE16"/>
      <c r="AF16"/>
      <c r="AG16"/>
      <c r="AH16"/>
      <c r="AI16" s="513"/>
      <c r="AJ16" s="575" t="s">
        <v>406</v>
      </c>
      <c r="AM16" s="608" t="s">
        <v>406</v>
      </c>
      <c r="AN16" s="589"/>
      <c r="AO16" s="594">
        <f>IF(AR14&lt;AR18,AQ14,AQ18)</f>
        <v>0</v>
      </c>
      <c r="AP16" s="568"/>
      <c r="AS16" s="568"/>
      <c r="AT16" s="603">
        <f>IF(AR14&gt;AR18,AQ14,AQ18)</f>
        <v>0</v>
      </c>
      <c r="AU16" s="587"/>
      <c r="AV16" s="575"/>
    </row>
    <row r="17" spans="1:48" ht="12" customHeight="1">
      <c r="A17" s="563"/>
      <c r="B17" s="575"/>
      <c r="C17" s="588" t="s">
        <v>413</v>
      </c>
      <c r="D17" s="589">
        <v>3</v>
      </c>
      <c r="E17" s="590"/>
      <c r="F17" s="591"/>
      <c r="G17" s="572"/>
      <c r="H17" s="572"/>
      <c r="I17" s="591"/>
      <c r="J17" s="591"/>
      <c r="L17" s="600"/>
      <c r="M17" s="572"/>
      <c r="N17" s="572"/>
      <c r="O17" s="609"/>
      <c r="P17" s="598"/>
      <c r="Q17" s="605"/>
      <c r="S17" s="572"/>
      <c r="T17" s="572"/>
      <c r="U17"/>
      <c r="V17"/>
      <c r="W17" s="571"/>
      <c r="X17"/>
      <c r="Z17" s="509"/>
      <c r="AA17"/>
      <c r="AB17"/>
      <c r="AC17" s="513"/>
      <c r="AD17" s="563"/>
      <c r="AE17"/>
      <c r="AF17"/>
      <c r="AG17"/>
      <c r="AH17"/>
      <c r="AI17" s="513"/>
      <c r="AJ17" s="575" t="s">
        <v>406</v>
      </c>
      <c r="AM17" s="606"/>
      <c r="AN17" s="610"/>
      <c r="AP17" s="607"/>
      <c r="AS17" s="606"/>
      <c r="AU17" s="587"/>
      <c r="AV17" s="575"/>
    </row>
    <row r="18" spans="1:48" ht="12" customHeight="1">
      <c r="A18" s="563"/>
      <c r="B18" s="575" t="s">
        <v>193</v>
      </c>
      <c r="C18" s="591"/>
      <c r="D18" s="591"/>
      <c r="E18" s="591"/>
      <c r="F18" s="594" t="str">
        <f>IF(D17=D19,"",IF(D17&gt;D19,C17,C19))</f>
        <v>FEIT A</v>
      </c>
      <c r="G18" s="572"/>
      <c r="H18" s="572"/>
      <c r="I18" s="591"/>
      <c r="J18" s="591"/>
      <c r="L18" s="600"/>
      <c r="M18" s="572"/>
      <c r="N18" s="572"/>
      <c r="O18" s="595" t="s">
        <v>414</v>
      </c>
      <c r="P18" s="589">
        <v>0</v>
      </c>
      <c r="S18" s="572"/>
      <c r="T18" s="572"/>
      <c r="U18"/>
      <c r="V18"/>
      <c r="W18" s="571"/>
      <c r="X18"/>
      <c r="Z18" s="509"/>
      <c r="AA18"/>
      <c r="AB18"/>
      <c r="AC18" s="513"/>
      <c r="AD18" s="563"/>
      <c r="AE18"/>
      <c r="AF18"/>
      <c r="AG18"/>
      <c r="AH18"/>
      <c r="AI18" s="513"/>
      <c r="AJ18" s="575" t="s">
        <v>406</v>
      </c>
      <c r="AL18" s="562" t="s">
        <v>406</v>
      </c>
      <c r="AM18" s="606"/>
      <c r="AN18" s="610"/>
      <c r="AQ18" s="595"/>
      <c r="AR18" s="589"/>
      <c r="AU18" s="587"/>
      <c r="AV18" s="575"/>
    </row>
    <row r="19" spans="1:48" ht="12" customHeight="1">
      <c r="A19" s="563"/>
      <c r="B19" s="575"/>
      <c r="C19" s="595"/>
      <c r="D19" s="589"/>
      <c r="E19" s="596"/>
      <c r="F19" s="591"/>
      <c r="G19" s="572"/>
      <c r="H19" s="572"/>
      <c r="I19" s="591"/>
      <c r="J19" s="591"/>
      <c r="L19" s="600"/>
      <c r="M19" s="572"/>
      <c r="N19" s="572"/>
      <c r="S19" s="572"/>
      <c r="T19" s="572"/>
      <c r="U19"/>
      <c r="V19"/>
      <c r="W19" s="571"/>
      <c r="X19"/>
      <c r="Z19" s="509"/>
      <c r="AA19"/>
      <c r="AB19"/>
      <c r="AC19" s="513"/>
      <c r="AD19" s="563"/>
      <c r="AE19"/>
      <c r="AF19"/>
      <c r="AG19"/>
      <c r="AH19"/>
      <c r="AI19" s="513"/>
      <c r="AJ19" s="575"/>
      <c r="AK19" s="611" t="s">
        <v>415</v>
      </c>
      <c r="AL19" s="611"/>
      <c r="AM19" s="606"/>
      <c r="AN19" s="610"/>
      <c r="AO19" s="562" t="s">
        <v>416</v>
      </c>
      <c r="AU19" s="587"/>
      <c r="AV19" s="575"/>
    </row>
    <row r="20" spans="1:48" ht="12" customHeight="1">
      <c r="A20" s="563"/>
      <c r="B20" s="575"/>
      <c r="C20" s="591"/>
      <c r="D20" s="591"/>
      <c r="E20" s="591"/>
      <c r="F20" s="591"/>
      <c r="G20" s="572"/>
      <c r="H20" s="572"/>
      <c r="I20" s="588" t="s">
        <v>369</v>
      </c>
      <c r="J20" s="589">
        <v>3</v>
      </c>
      <c r="L20" s="600"/>
      <c r="M20" s="572"/>
      <c r="N20" s="572"/>
      <c r="S20" s="572"/>
      <c r="T20" s="572"/>
      <c r="W20" s="571"/>
      <c r="Z20" s="509"/>
      <c r="AA20"/>
      <c r="AB20"/>
      <c r="AC20" s="513"/>
      <c r="AD20" s="563"/>
      <c r="AE20"/>
      <c r="AF20"/>
      <c r="AG20"/>
      <c r="AH20"/>
      <c r="AI20" s="513"/>
      <c r="AJ20" s="575"/>
      <c r="AK20" s="604">
        <f>IF(AN16&gt;AN24,AO16,AO24)</f>
        <v>0</v>
      </c>
      <c r="AL20" s="604"/>
      <c r="AM20" s="563" t="s">
        <v>406</v>
      </c>
      <c r="AN20" s="608"/>
      <c r="AO20" s="604">
        <f>IF(AN16&lt;AN24,AO16,AO24)</f>
        <v>0</v>
      </c>
      <c r="AT20" s="562" t="s">
        <v>417</v>
      </c>
      <c r="AU20" s="587"/>
      <c r="AV20" s="575"/>
    </row>
    <row r="21" spans="1:48" ht="12" customHeight="1">
      <c r="A21" s="563"/>
      <c r="B21" s="575"/>
      <c r="C21" s="588" t="s">
        <v>418</v>
      </c>
      <c r="D21" s="589">
        <v>3</v>
      </c>
      <c r="E21" s="590"/>
      <c r="F21" s="591"/>
      <c r="G21" s="572"/>
      <c r="H21" s="572"/>
      <c r="I21" s="591"/>
      <c r="J21" s="591"/>
      <c r="K21" s="599"/>
      <c r="L21" s="609"/>
      <c r="M21" s="572"/>
      <c r="N21" s="572"/>
      <c r="S21" s="572"/>
      <c r="T21" s="572"/>
      <c r="W21" s="571"/>
      <c r="Z21" s="509"/>
      <c r="AA21"/>
      <c r="AB21"/>
      <c r="AC21" s="513"/>
      <c r="AD21" s="563"/>
      <c r="AE21"/>
      <c r="AF21"/>
      <c r="AG21"/>
      <c r="AH21"/>
      <c r="AI21" s="513"/>
      <c r="AJ21" s="575"/>
      <c r="AM21" s="607"/>
      <c r="AN21" s="612"/>
      <c r="AU21" s="587"/>
      <c r="AV21" s="575"/>
    </row>
    <row r="22" spans="1:48" ht="12" customHeight="1">
      <c r="A22" s="563"/>
      <c r="B22" s="575" t="s">
        <v>180</v>
      </c>
      <c r="C22" s="591"/>
      <c r="D22" s="591"/>
      <c r="E22" s="591"/>
      <c r="F22" s="594" t="str">
        <f>IF(D21=D23,"",IF(D21&gt;D23,C21,C23))</f>
        <v>HELFENSTEIN J</v>
      </c>
      <c r="G22" s="572"/>
      <c r="H22" s="572"/>
      <c r="I22" s="591" t="s">
        <v>196</v>
      </c>
      <c r="J22" s="591"/>
      <c r="L22" s="603" t="str">
        <f>IF(J20=J24,"",IF(J20&gt;J24,I20,I24))</f>
        <v>MARTIN M</v>
      </c>
      <c r="M22" s="572"/>
      <c r="N22" s="572"/>
      <c r="S22" s="572"/>
      <c r="T22" s="572"/>
      <c r="U22" s="588" t="s">
        <v>369</v>
      </c>
      <c r="V22" s="589">
        <v>1</v>
      </c>
      <c r="W22" s="571"/>
      <c r="Z22" s="509"/>
      <c r="AA22"/>
      <c r="AB22"/>
      <c r="AC22" s="513"/>
      <c r="AD22" s="563"/>
      <c r="AE22"/>
      <c r="AF22"/>
      <c r="AG22"/>
      <c r="AH22"/>
      <c r="AI22" s="513"/>
      <c r="AJ22" s="575"/>
      <c r="AM22" s="607"/>
      <c r="AN22" s="612"/>
      <c r="AQ22" s="588"/>
      <c r="AR22" s="589"/>
      <c r="AU22" s="587"/>
      <c r="AV22" s="575"/>
    </row>
    <row r="23" spans="1:48" ht="12" customHeight="1">
      <c r="A23" s="563"/>
      <c r="B23" s="575"/>
      <c r="C23" s="595"/>
      <c r="D23" s="589"/>
      <c r="E23" s="596"/>
      <c r="F23" s="591"/>
      <c r="G23" s="572"/>
      <c r="H23" s="572"/>
      <c r="I23" s="591"/>
      <c r="J23" s="591"/>
      <c r="K23" s="605"/>
      <c r="M23" s="572"/>
      <c r="N23" s="572"/>
      <c r="S23" s="572"/>
      <c r="T23" s="572"/>
      <c r="W23" s="599"/>
      <c r="Z23" s="509"/>
      <c r="AA23"/>
      <c r="AB23"/>
      <c r="AC23" s="513"/>
      <c r="AD23" s="563"/>
      <c r="AE23"/>
      <c r="AF23"/>
      <c r="AG23"/>
      <c r="AH23"/>
      <c r="AI23" s="513"/>
      <c r="AJ23" s="575"/>
      <c r="AM23" s="607"/>
      <c r="AN23" s="612"/>
      <c r="AP23" s="606"/>
      <c r="AS23" s="607"/>
      <c r="AU23" s="587"/>
      <c r="AV23" s="575"/>
    </row>
    <row r="24" spans="1:48" ht="12" customHeight="1">
      <c r="A24" s="563"/>
      <c r="B24" s="575"/>
      <c r="C24" s="591"/>
      <c r="D24" s="591"/>
      <c r="E24" s="591"/>
      <c r="F24" s="591"/>
      <c r="G24" s="572"/>
      <c r="H24" s="572"/>
      <c r="I24" s="595" t="s">
        <v>172</v>
      </c>
      <c r="J24" s="589">
        <v>0</v>
      </c>
      <c r="M24" s="572"/>
      <c r="N24" s="572"/>
      <c r="S24" s="572"/>
      <c r="T24" s="572"/>
      <c r="W24" s="599"/>
      <c r="Z24" s="509"/>
      <c r="AA24"/>
      <c r="AB24"/>
      <c r="AC24" s="513"/>
      <c r="AD24" s="563"/>
      <c r="AE24"/>
      <c r="AF24"/>
      <c r="AG24"/>
      <c r="AH24"/>
      <c r="AI24" s="513"/>
      <c r="AJ24" s="575"/>
      <c r="AM24" s="613"/>
      <c r="AN24" s="589"/>
      <c r="AO24" s="594">
        <f>IF(AR22&lt;AR26,AQ22,AQ26)</f>
        <v>0</v>
      </c>
      <c r="AT24" s="603">
        <f>IF(AR22&gt;AR26,AQ22,AQ26)</f>
        <v>0</v>
      </c>
      <c r="AU24" s="587"/>
      <c r="AV24" s="575"/>
    </row>
    <row r="25" spans="1:48" ht="12" customHeight="1">
      <c r="A25" s="563"/>
      <c r="B25" s="575"/>
      <c r="C25" s="588" t="s">
        <v>414</v>
      </c>
      <c r="D25" s="589">
        <v>3</v>
      </c>
      <c r="E25" s="590"/>
      <c r="F25" s="591"/>
      <c r="G25" s="572"/>
      <c r="H25" s="572"/>
      <c r="I25" s="591"/>
      <c r="J25" s="591"/>
      <c r="M25" s="572"/>
      <c r="N25" s="572"/>
      <c r="S25" s="572"/>
      <c r="T25" s="572"/>
      <c r="U25" s="614"/>
      <c r="V25" s="615"/>
      <c r="W25" s="599"/>
      <c r="Z25" s="509"/>
      <c r="AA25"/>
      <c r="AB25"/>
      <c r="AC25" s="513"/>
      <c r="AD25" s="563"/>
      <c r="AE25"/>
      <c r="AF25"/>
      <c r="AG25"/>
      <c r="AH25"/>
      <c r="AI25" s="513"/>
      <c r="AJ25" s="575" t="s">
        <v>406</v>
      </c>
      <c r="AM25" s="562"/>
      <c r="AP25" s="607"/>
      <c r="AS25" s="606"/>
      <c r="AU25" s="587"/>
      <c r="AV25" s="575"/>
    </row>
    <row r="26" spans="1:48" ht="12" customHeight="1">
      <c r="A26" s="563"/>
      <c r="B26" s="575" t="s">
        <v>419</v>
      </c>
      <c r="C26" s="591"/>
      <c r="D26" s="591"/>
      <c r="E26" s="591"/>
      <c r="F26" s="594" t="str">
        <f>IF(D25=D27,"",IF(D25&gt;D27,C25,C27))</f>
        <v>LIMOUSIN R</v>
      </c>
      <c r="G26" s="572"/>
      <c r="H26" s="572"/>
      <c r="I26" s="591"/>
      <c r="J26" s="591"/>
      <c r="M26" s="572"/>
      <c r="N26" s="572"/>
      <c r="O26" s="588" t="s">
        <v>420</v>
      </c>
      <c r="P26" s="589">
        <v>3</v>
      </c>
      <c r="S26" s="572"/>
      <c r="T26" s="572"/>
      <c r="U26" s="614"/>
      <c r="V26" s="615"/>
      <c r="W26" s="599"/>
      <c r="Z26" s="509" t="s">
        <v>406</v>
      </c>
      <c r="AC26" s="616"/>
      <c r="AD26" s="563"/>
      <c r="AF26" s="564"/>
      <c r="AG26" s="614"/>
      <c r="AH26" s="564"/>
      <c r="AI26" s="616"/>
      <c r="AJ26" s="575" t="s">
        <v>406</v>
      </c>
      <c r="AM26" s="562"/>
      <c r="AQ26" s="595"/>
      <c r="AR26" s="589"/>
      <c r="AU26" s="587"/>
      <c r="AV26" s="575"/>
    </row>
    <row r="27" spans="1:48" ht="12" customHeight="1">
      <c r="A27" s="563"/>
      <c r="B27" s="575"/>
      <c r="C27" s="595"/>
      <c r="D27" s="589"/>
      <c r="E27" s="596"/>
      <c r="F27" s="591"/>
      <c r="G27" s="572"/>
      <c r="H27" s="572"/>
      <c r="I27" s="591"/>
      <c r="J27" s="591"/>
      <c r="M27" s="572"/>
      <c r="N27" s="572"/>
      <c r="O27" s="597"/>
      <c r="P27" s="598"/>
      <c r="Q27" s="599"/>
      <c r="S27" s="572"/>
      <c r="T27" s="572"/>
      <c r="U27" s="614"/>
      <c r="V27" s="615"/>
      <c r="W27" s="599"/>
      <c r="Z27" s="509" t="s">
        <v>406</v>
      </c>
      <c r="AB27" s="564"/>
      <c r="AC27" s="616"/>
      <c r="AD27" s="563"/>
      <c r="AF27" s="564"/>
      <c r="AG27" s="614"/>
      <c r="AH27" s="564"/>
      <c r="AI27" s="616"/>
      <c r="AJ27" s="617" t="s">
        <v>406</v>
      </c>
      <c r="AK27" s="567"/>
      <c r="AL27" s="567"/>
      <c r="AM27" s="567"/>
      <c r="AN27" s="567"/>
      <c r="AO27" s="567"/>
      <c r="AP27" s="567"/>
      <c r="AQ27" s="618"/>
      <c r="AR27" s="567"/>
      <c r="AS27" s="567"/>
      <c r="AT27" s="567"/>
      <c r="AU27" s="619"/>
      <c r="AV27" s="575"/>
    </row>
    <row r="28" spans="1:47" ht="12" customHeight="1">
      <c r="A28" s="563"/>
      <c r="B28" s="575"/>
      <c r="C28" s="591"/>
      <c r="D28" s="591"/>
      <c r="E28" s="591"/>
      <c r="F28" s="591"/>
      <c r="G28" s="572"/>
      <c r="H28" s="572"/>
      <c r="I28" s="588" t="s">
        <v>420</v>
      </c>
      <c r="J28" s="589">
        <v>3</v>
      </c>
      <c r="M28" s="572"/>
      <c r="N28" s="572"/>
      <c r="O28" s="600"/>
      <c r="P28" s="600"/>
      <c r="Q28" s="599"/>
      <c r="S28" s="572"/>
      <c r="T28" s="572"/>
      <c r="U28" s="614"/>
      <c r="V28" s="615"/>
      <c r="W28" s="599"/>
      <c r="Z28" s="509" t="s">
        <v>406</v>
      </c>
      <c r="AB28" s="564"/>
      <c r="AC28" s="587"/>
      <c r="AD28" s="563"/>
      <c r="AG28" s="614"/>
      <c r="AJ28" s="620" t="s">
        <v>406</v>
      </c>
      <c r="AK28" s="572"/>
      <c r="AL28" s="572"/>
      <c r="AM28" s="621"/>
      <c r="AN28" s="621"/>
      <c r="AO28" s="572"/>
      <c r="AP28" s="621"/>
      <c r="AQ28" s="622"/>
      <c r="AR28" s="621"/>
      <c r="AS28" s="621"/>
      <c r="AT28" s="572"/>
      <c r="AU28" s="572"/>
    </row>
    <row r="29" spans="1:45" ht="12" customHeight="1">
      <c r="A29" s="563"/>
      <c r="B29" s="575"/>
      <c r="C29" s="588" t="s">
        <v>367</v>
      </c>
      <c r="D29" s="589">
        <v>3</v>
      </c>
      <c r="E29" s="590"/>
      <c r="F29" s="591"/>
      <c r="G29" s="572"/>
      <c r="H29" s="572"/>
      <c r="I29" s="591" t="s">
        <v>421</v>
      </c>
      <c r="J29" s="591"/>
      <c r="K29" s="599"/>
      <c r="M29" s="572"/>
      <c r="N29" s="572"/>
      <c r="O29" s="600"/>
      <c r="P29" s="600"/>
      <c r="Q29" s="599"/>
      <c r="S29" s="572"/>
      <c r="T29" s="572"/>
      <c r="U29" s="614"/>
      <c r="V29" s="615"/>
      <c r="W29" s="599"/>
      <c r="Z29" s="509"/>
      <c r="AC29" s="587"/>
      <c r="AD29" s="563"/>
      <c r="AF29" s="623" t="s">
        <v>422</v>
      </c>
      <c r="AG29" s="623"/>
      <c r="AH29" s="624">
        <v>68</v>
      </c>
      <c r="AI29" s="624"/>
      <c r="AQ29" s="625"/>
      <c r="AR29" s="625"/>
      <c r="AS29" s="625"/>
    </row>
    <row r="30" spans="1:45" ht="12" customHeight="1">
      <c r="A30" s="563"/>
      <c r="B30" s="575" t="s">
        <v>423</v>
      </c>
      <c r="C30" s="591"/>
      <c r="D30" s="591"/>
      <c r="E30" s="591"/>
      <c r="F30" s="594" t="str">
        <f>IF(D29=D31,"",IF(D29&gt;D31,C29,C31))</f>
        <v>MARTIN JM</v>
      </c>
      <c r="G30" s="572"/>
      <c r="H30" s="572"/>
      <c r="I30" s="593"/>
      <c r="J30" s="591"/>
      <c r="L30" s="603" t="str">
        <f>IF(J28=J32,"",IF(J28&gt;J32,I28,I32))</f>
        <v>NAIR A</v>
      </c>
      <c r="M30" s="572"/>
      <c r="N30" s="572"/>
      <c r="O30" s="562" t="s">
        <v>424</v>
      </c>
      <c r="P30" s="600"/>
      <c r="R30" s="604" t="str">
        <f>IF(P26=P34,"",IF(P26&gt;P34,O26,O34))</f>
        <v>NAIR A</v>
      </c>
      <c r="S30" s="572"/>
      <c r="T30" s="572"/>
      <c r="U30" s="614" t="s">
        <v>425</v>
      </c>
      <c r="V30" s="615"/>
      <c r="W30" s="562" t="s">
        <v>406</v>
      </c>
      <c r="X30" s="603" t="str">
        <f>IF(V22=V38,"",IF(V22&gt;V38,U22,U38))</f>
        <v>OCHOISKI S</v>
      </c>
      <c r="Y30" s="589">
        <v>3</v>
      </c>
      <c r="Z30" s="509"/>
      <c r="AC30" s="616"/>
      <c r="AD30" s="563"/>
      <c r="AF30" s="623"/>
      <c r="AG30" s="623"/>
      <c r="AH30" s="624"/>
      <c r="AI30" s="624"/>
      <c r="AQ30" s="625"/>
      <c r="AR30" s="625"/>
      <c r="AS30" s="625"/>
    </row>
    <row r="31" spans="1:45" ht="12" customHeight="1">
      <c r="A31" s="563"/>
      <c r="B31" s="575"/>
      <c r="C31" s="595"/>
      <c r="D31" s="589"/>
      <c r="E31" s="596"/>
      <c r="F31" s="591"/>
      <c r="G31" s="572"/>
      <c r="H31" s="572"/>
      <c r="I31" s="591"/>
      <c r="J31" s="591"/>
      <c r="K31" s="605"/>
      <c r="L31" s="597"/>
      <c r="M31" s="572"/>
      <c r="N31" s="572"/>
      <c r="O31" s="600"/>
      <c r="P31" s="600"/>
      <c r="Q31" s="605"/>
      <c r="S31" s="572"/>
      <c r="T31" s="572"/>
      <c r="U31" s="614"/>
      <c r="V31" s="615"/>
      <c r="W31" s="605"/>
      <c r="Z31" s="599"/>
      <c r="AC31" s="616"/>
      <c r="AD31" s="563"/>
      <c r="AF31" s="626" t="s">
        <v>398</v>
      </c>
      <c r="AG31" s="626"/>
      <c r="AH31" s="626"/>
      <c r="AI31" s="626"/>
      <c r="AQ31" s="625"/>
      <c r="AR31" s="625"/>
      <c r="AS31" s="625"/>
    </row>
    <row r="32" spans="1:45" ht="12" customHeight="1">
      <c r="A32" s="563"/>
      <c r="B32" s="575"/>
      <c r="C32" s="591"/>
      <c r="D32" s="591"/>
      <c r="E32" s="591"/>
      <c r="F32" s="591"/>
      <c r="G32" s="572"/>
      <c r="H32" s="572"/>
      <c r="I32" s="595" t="s">
        <v>426</v>
      </c>
      <c r="J32" s="589">
        <v>0</v>
      </c>
      <c r="L32" s="600"/>
      <c r="M32" s="572"/>
      <c r="N32" s="572"/>
      <c r="O32" s="600"/>
      <c r="P32" s="600"/>
      <c r="Q32" s="605"/>
      <c r="S32" s="572"/>
      <c r="T32" s="572"/>
      <c r="U32" s="614"/>
      <c r="V32" s="615"/>
      <c r="W32" s="605"/>
      <c r="Z32" s="599"/>
      <c r="AC32" s="616"/>
      <c r="AD32" s="563"/>
      <c r="AF32" s="626"/>
      <c r="AG32" s="626"/>
      <c r="AH32" s="626"/>
      <c r="AI32" s="626"/>
      <c r="AP32" s="625"/>
      <c r="AQ32" s="625"/>
      <c r="AR32" s="625"/>
      <c r="AS32" s="625"/>
    </row>
    <row r="33" spans="1:45" ht="12" customHeight="1">
      <c r="A33" s="563"/>
      <c r="B33" s="575"/>
      <c r="C33" s="588" t="s">
        <v>369</v>
      </c>
      <c r="D33" s="589">
        <v>3</v>
      </c>
      <c r="E33" s="590"/>
      <c r="F33" s="591"/>
      <c r="G33" s="572"/>
      <c r="H33" s="572"/>
      <c r="I33" s="591"/>
      <c r="J33" s="591"/>
      <c r="L33" s="600"/>
      <c r="M33" s="572"/>
      <c r="N33" s="572"/>
      <c r="O33" s="609"/>
      <c r="P33" s="598"/>
      <c r="Q33" s="605"/>
      <c r="S33" s="572"/>
      <c r="T33" s="572"/>
      <c r="U33" s="614"/>
      <c r="V33" s="615"/>
      <c r="W33" s="605"/>
      <c r="Z33" s="599"/>
      <c r="AC33" s="616"/>
      <c r="AD33" s="563"/>
      <c r="AP33" s="625"/>
      <c r="AQ33" s="625"/>
      <c r="AR33" s="625"/>
      <c r="AS33" s="625"/>
    </row>
    <row r="34" spans="1:45" ht="12" customHeight="1">
      <c r="A34" s="563"/>
      <c r="B34" s="575" t="s">
        <v>427</v>
      </c>
      <c r="C34" s="593"/>
      <c r="D34" s="591"/>
      <c r="E34" s="591"/>
      <c r="F34" s="594" t="str">
        <f>IF(D33=D35,"",IF(D33&gt;D35,C33,C35))</f>
        <v>MARTIN M</v>
      </c>
      <c r="G34" s="572"/>
      <c r="H34" s="572"/>
      <c r="I34" s="591"/>
      <c r="J34" s="591"/>
      <c r="L34" s="600"/>
      <c r="M34" s="572"/>
      <c r="N34" s="572"/>
      <c r="O34" s="595" t="s">
        <v>413</v>
      </c>
      <c r="P34" s="589">
        <v>0</v>
      </c>
      <c r="S34" s="572"/>
      <c r="T34" s="572"/>
      <c r="U34" s="614"/>
      <c r="V34" s="615"/>
      <c r="W34" s="605"/>
      <c r="Z34" s="599"/>
      <c r="AC34" s="587"/>
      <c r="AD34" s="563"/>
      <c r="AP34" s="625"/>
      <c r="AQ34" s="625"/>
      <c r="AR34" s="625"/>
      <c r="AS34" s="625"/>
    </row>
    <row r="35" spans="1:45" ht="12" customHeight="1">
      <c r="A35" s="563"/>
      <c r="B35" s="575"/>
      <c r="C35" s="595"/>
      <c r="D35" s="589"/>
      <c r="E35" s="596"/>
      <c r="F35" s="591"/>
      <c r="G35" s="572"/>
      <c r="H35" s="572"/>
      <c r="I35" s="591"/>
      <c r="J35" s="591"/>
      <c r="L35" s="600"/>
      <c r="M35" s="572"/>
      <c r="N35" s="572"/>
      <c r="S35" s="572"/>
      <c r="T35" s="572"/>
      <c r="U35" s="614"/>
      <c r="V35" s="615"/>
      <c r="W35" s="605"/>
      <c r="Z35" s="599"/>
      <c r="AC35" s="587"/>
      <c r="AD35" s="563"/>
      <c r="AF35" s="627" t="s">
        <v>350</v>
      </c>
      <c r="AG35" s="627"/>
      <c r="AH35" s="627"/>
      <c r="AI35" s="627"/>
      <c r="AJ35" s="628" t="s">
        <v>428</v>
      </c>
      <c r="AP35" s="625"/>
      <c r="AQ35" s="625"/>
      <c r="AR35" s="625"/>
      <c r="AS35" s="625"/>
    </row>
    <row r="36" spans="1:45" ht="12" customHeight="1">
      <c r="A36" s="563"/>
      <c r="B36" s="575"/>
      <c r="C36" s="591"/>
      <c r="D36" s="591"/>
      <c r="E36" s="591"/>
      <c r="F36" s="591"/>
      <c r="G36" s="572"/>
      <c r="H36" s="572"/>
      <c r="I36" s="588" t="s">
        <v>414</v>
      </c>
      <c r="J36" s="589">
        <v>3</v>
      </c>
      <c r="L36" s="600"/>
      <c r="M36" s="572"/>
      <c r="N36" s="572"/>
      <c r="S36" s="572"/>
      <c r="T36" s="572"/>
      <c r="W36" s="605"/>
      <c r="Z36" s="599"/>
      <c r="AC36" s="629"/>
      <c r="AD36" s="563"/>
      <c r="AF36" s="627"/>
      <c r="AG36" s="627"/>
      <c r="AH36" s="627"/>
      <c r="AI36" s="627"/>
      <c r="AJ36" s="630" t="s">
        <v>429</v>
      </c>
      <c r="AP36" s="625"/>
      <c r="AQ36" s="625"/>
      <c r="AR36" s="625"/>
      <c r="AS36" s="625"/>
    </row>
    <row r="37" spans="1:45" ht="12" customHeight="1">
      <c r="A37" s="563"/>
      <c r="B37" s="575"/>
      <c r="C37" s="588" t="s">
        <v>420</v>
      </c>
      <c r="D37" s="589">
        <v>3</v>
      </c>
      <c r="E37" s="590"/>
      <c r="F37" s="591"/>
      <c r="G37" s="572"/>
      <c r="H37" s="572"/>
      <c r="I37" s="591"/>
      <c r="J37" s="591"/>
      <c r="K37" s="599"/>
      <c r="L37" s="609"/>
      <c r="M37" s="572"/>
      <c r="N37" s="572"/>
      <c r="S37" s="572"/>
      <c r="T37" s="572"/>
      <c r="W37" s="605"/>
      <c r="Z37" s="599"/>
      <c r="AC37" s="616"/>
      <c r="AD37" s="563"/>
      <c r="AF37" s="631" t="s">
        <v>430</v>
      </c>
      <c r="AG37" s="632" t="str">
        <f>IF(AA46="","",AA46)</f>
        <v>OCHOISKI S</v>
      </c>
      <c r="AH37" s="632"/>
      <c r="AI37" s="632"/>
      <c r="AJ37" s="631">
        <v>15</v>
      </c>
      <c r="AP37" s="625"/>
      <c r="AQ37" s="625"/>
      <c r="AR37" s="625"/>
      <c r="AS37" s="625"/>
    </row>
    <row r="38" spans="1:36" ht="12" customHeight="1">
      <c r="A38" s="563"/>
      <c r="B38" s="575" t="s">
        <v>431</v>
      </c>
      <c r="C38" s="591"/>
      <c r="D38" s="591"/>
      <c r="E38" s="591"/>
      <c r="F38" s="594" t="str">
        <f>IF(D37=D39,"",IF(D37&gt;D39,C37,C39))</f>
        <v>NAIR A</v>
      </c>
      <c r="G38" s="572"/>
      <c r="H38" s="572"/>
      <c r="I38" s="591" t="s">
        <v>432</v>
      </c>
      <c r="J38" s="591"/>
      <c r="L38" s="603" t="str">
        <f>IF(J36=J40,"",IF(J36&gt;J40,I36,I40))</f>
        <v>LIMOUSIN R</v>
      </c>
      <c r="M38" s="572"/>
      <c r="N38" s="572"/>
      <c r="S38" s="572"/>
      <c r="T38" s="572"/>
      <c r="U38" s="595" t="s">
        <v>433</v>
      </c>
      <c r="V38" s="589">
        <v>3</v>
      </c>
      <c r="W38" s="563" t="s">
        <v>406</v>
      </c>
      <c r="X38" s="633"/>
      <c r="Y38" s="633"/>
      <c r="Z38" s="599"/>
      <c r="AA38" s="634" t="s">
        <v>205</v>
      </c>
      <c r="AB38" s="634"/>
      <c r="AC38" s="616"/>
      <c r="AD38" s="563"/>
      <c r="AF38" s="635" t="s">
        <v>434</v>
      </c>
      <c r="AG38" s="636" t="str">
        <f>IF(AA46=X30,X62,X30)</f>
        <v>TARILLON Y</v>
      </c>
      <c r="AH38" s="636"/>
      <c r="AI38" s="636"/>
      <c r="AJ38" s="635">
        <v>13</v>
      </c>
    </row>
    <row r="39" spans="1:41" ht="12" customHeight="1">
      <c r="A39" s="563"/>
      <c r="B39" s="575"/>
      <c r="C39" s="595"/>
      <c r="D39" s="589"/>
      <c r="E39" s="596"/>
      <c r="F39" s="591"/>
      <c r="G39" s="572"/>
      <c r="H39" s="572"/>
      <c r="I39" s="591"/>
      <c r="J39" s="591"/>
      <c r="K39" s="605"/>
      <c r="M39" s="572"/>
      <c r="N39" s="572"/>
      <c r="S39" s="572"/>
      <c r="T39" s="572"/>
      <c r="W39" s="563"/>
      <c r="X39" s="633"/>
      <c r="Y39" s="633"/>
      <c r="Z39" s="599"/>
      <c r="AA39" s="634"/>
      <c r="AB39" s="634"/>
      <c r="AC39" s="616"/>
      <c r="AD39" s="563"/>
      <c r="AE39" s="564"/>
      <c r="AF39" s="637" t="s">
        <v>435</v>
      </c>
      <c r="AG39" s="638" t="str">
        <f>IF(X30=U22,U38,U22)</f>
        <v>MARTIN M</v>
      </c>
      <c r="AH39" s="638"/>
      <c r="AI39" s="638"/>
      <c r="AJ39" s="637">
        <v>11</v>
      </c>
      <c r="AK39" s="633"/>
      <c r="AO39" s="562" t="s">
        <v>406</v>
      </c>
    </row>
    <row r="40" spans="1:45" ht="12" customHeight="1">
      <c r="A40" s="563"/>
      <c r="B40" s="575"/>
      <c r="C40" s="591"/>
      <c r="D40" s="591"/>
      <c r="E40" s="591"/>
      <c r="F40" s="591"/>
      <c r="G40" s="572"/>
      <c r="H40" s="572"/>
      <c r="I40" s="595" t="s">
        <v>172</v>
      </c>
      <c r="J40" s="589">
        <v>0</v>
      </c>
      <c r="M40" s="572"/>
      <c r="N40" s="572"/>
      <c r="S40" s="572"/>
      <c r="T40" s="572"/>
      <c r="W40" s="563"/>
      <c r="X40" s="633"/>
      <c r="Y40" s="633"/>
      <c r="Z40" s="599"/>
      <c r="AA40" s="634"/>
      <c r="AB40" s="634"/>
      <c r="AC40" s="587"/>
      <c r="AD40" s="563"/>
      <c r="AF40" s="637" t="s">
        <v>436</v>
      </c>
      <c r="AG40" s="638" t="str">
        <f>IF(X62=U54,U70,U54)</f>
        <v>NAIR A</v>
      </c>
      <c r="AH40" s="638"/>
      <c r="AI40" s="638"/>
      <c r="AJ40" s="637">
        <v>11</v>
      </c>
      <c r="AK40" s="633"/>
      <c r="AP40" s="625"/>
      <c r="AQ40" s="625"/>
      <c r="AR40" s="625"/>
      <c r="AS40" s="625"/>
    </row>
    <row r="41" spans="1:45" ht="12" customHeight="1">
      <c r="A41" s="563"/>
      <c r="B41" s="575"/>
      <c r="C41" s="588" t="s">
        <v>426</v>
      </c>
      <c r="D41" s="589">
        <v>3</v>
      </c>
      <c r="E41" s="590"/>
      <c r="F41" s="591"/>
      <c r="G41" s="572"/>
      <c r="H41" s="572"/>
      <c r="I41" s="591"/>
      <c r="J41" s="591"/>
      <c r="M41" s="572"/>
      <c r="N41" s="572"/>
      <c r="S41" s="572"/>
      <c r="T41" s="572"/>
      <c r="W41" s="563" t="s">
        <v>406</v>
      </c>
      <c r="X41" s="633"/>
      <c r="Y41" s="633"/>
      <c r="Z41" s="599"/>
      <c r="AA41" s="634"/>
      <c r="AB41" s="634"/>
      <c r="AC41" s="587"/>
      <c r="AD41" s="563"/>
      <c r="AF41" s="639" t="s">
        <v>437</v>
      </c>
      <c r="AG41" s="640" t="s">
        <v>411</v>
      </c>
      <c r="AH41" s="640"/>
      <c r="AI41" s="640"/>
      <c r="AJ41" s="639">
        <v>9</v>
      </c>
      <c r="AP41" s="625"/>
      <c r="AQ41" s="625"/>
      <c r="AR41" s="625"/>
      <c r="AS41" s="625"/>
    </row>
    <row r="42" spans="1:45" ht="12" customHeight="1">
      <c r="A42" s="563"/>
      <c r="B42" s="575" t="s">
        <v>438</v>
      </c>
      <c r="C42" s="591"/>
      <c r="D42" s="591"/>
      <c r="E42" s="591"/>
      <c r="F42" s="594" t="str">
        <f>IF(D41=D43,"",IF(D41&gt;D43,C41,C43))</f>
        <v>OCHOISKI B</v>
      </c>
      <c r="G42" s="572"/>
      <c r="H42" s="572"/>
      <c r="I42" s="591"/>
      <c r="J42" s="591"/>
      <c r="M42" s="572"/>
      <c r="N42" s="572"/>
      <c r="O42" s="588" t="s">
        <v>369</v>
      </c>
      <c r="P42" s="589">
        <v>3</v>
      </c>
      <c r="S42" s="572"/>
      <c r="T42" s="572"/>
      <c r="W42" s="563" t="s">
        <v>406</v>
      </c>
      <c r="X42" s="633"/>
      <c r="Y42" s="633"/>
      <c r="Z42" s="599"/>
      <c r="AA42" s="634"/>
      <c r="AB42" s="634"/>
      <c r="AC42" s="629"/>
      <c r="AD42" s="563"/>
      <c r="AE42" s="633"/>
      <c r="AF42" s="639" t="s">
        <v>439</v>
      </c>
      <c r="AG42" s="640" t="s">
        <v>414</v>
      </c>
      <c r="AH42" s="640"/>
      <c r="AI42" s="640"/>
      <c r="AJ42" s="639">
        <v>9</v>
      </c>
      <c r="AP42" s="625"/>
      <c r="AQ42" s="625"/>
      <c r="AR42" s="625"/>
      <c r="AS42" s="625"/>
    </row>
    <row r="43" spans="1:45" ht="12" customHeight="1">
      <c r="A43" s="563"/>
      <c r="B43" s="575"/>
      <c r="C43" s="595"/>
      <c r="D43" s="589"/>
      <c r="E43" s="596"/>
      <c r="F43" s="591"/>
      <c r="G43" s="572"/>
      <c r="H43" s="572"/>
      <c r="I43" s="591"/>
      <c r="J43" s="591"/>
      <c r="M43" s="572"/>
      <c r="N43" s="572"/>
      <c r="O43" s="597"/>
      <c r="P43" s="598"/>
      <c r="Q43" s="599"/>
      <c r="S43" s="572"/>
      <c r="T43" s="572"/>
      <c r="W43" s="563"/>
      <c r="X43" s="633"/>
      <c r="Y43" s="633"/>
      <c r="Z43" s="599"/>
      <c r="AA43" s="634"/>
      <c r="AB43" s="634"/>
      <c r="AC43" s="587"/>
      <c r="AD43" s="563"/>
      <c r="AF43" s="639" t="s">
        <v>439</v>
      </c>
      <c r="AG43" s="640" t="s">
        <v>418</v>
      </c>
      <c r="AH43" s="640"/>
      <c r="AI43" s="640"/>
      <c r="AJ43" s="639">
        <v>9</v>
      </c>
      <c r="AP43" s="625"/>
      <c r="AQ43" s="625"/>
      <c r="AR43" s="625"/>
      <c r="AS43" s="625"/>
    </row>
    <row r="44" spans="1:45" ht="12" customHeight="1">
      <c r="A44" s="563"/>
      <c r="B44" s="575"/>
      <c r="C44" s="591"/>
      <c r="D44" s="591"/>
      <c r="E44" s="591"/>
      <c r="F44" s="591"/>
      <c r="G44" s="572"/>
      <c r="H44" s="572"/>
      <c r="I44" s="588" t="s">
        <v>433</v>
      </c>
      <c r="J44" s="589">
        <v>3</v>
      </c>
      <c r="M44" s="572"/>
      <c r="N44" s="572"/>
      <c r="O44" s="600"/>
      <c r="P44" s="600"/>
      <c r="Q44" s="599"/>
      <c r="S44" s="572"/>
      <c r="T44" s="572"/>
      <c r="W44" s="563"/>
      <c r="X44" s="633"/>
      <c r="Y44" s="633"/>
      <c r="Z44" s="599"/>
      <c r="AA44" s="634"/>
      <c r="AB44" s="634"/>
      <c r="AC44" s="587"/>
      <c r="AD44" s="563"/>
      <c r="AF44" s="639" t="s">
        <v>439</v>
      </c>
      <c r="AG44" s="640" t="s">
        <v>413</v>
      </c>
      <c r="AH44" s="640"/>
      <c r="AI44" s="640"/>
      <c r="AJ44" s="639">
        <v>9</v>
      </c>
      <c r="AP44" s="625"/>
      <c r="AQ44" s="625"/>
      <c r="AR44" s="625"/>
      <c r="AS44" s="625"/>
    </row>
    <row r="45" spans="1:45" ht="12" customHeight="1">
      <c r="A45" s="563"/>
      <c r="B45" s="575"/>
      <c r="C45" s="588" t="s">
        <v>433</v>
      </c>
      <c r="D45" s="589">
        <v>3</v>
      </c>
      <c r="E45" s="590"/>
      <c r="F45" s="591"/>
      <c r="G45" s="572"/>
      <c r="H45" s="572"/>
      <c r="I45" s="591"/>
      <c r="J45" s="591"/>
      <c r="K45" s="599"/>
      <c r="M45" s="572"/>
      <c r="N45" s="572"/>
      <c r="O45" s="600"/>
      <c r="P45" s="600"/>
      <c r="Q45" s="599"/>
      <c r="S45" s="572"/>
      <c r="T45" s="572"/>
      <c r="W45" s="563" t="s">
        <v>406</v>
      </c>
      <c r="X45" s="633"/>
      <c r="Y45" s="633"/>
      <c r="Z45" s="599"/>
      <c r="AA45" s="634"/>
      <c r="AB45" s="634"/>
      <c r="AC45" s="587"/>
      <c r="AD45" s="563"/>
      <c r="AF45" s="641" t="s">
        <v>440</v>
      </c>
      <c r="AG45" s="642" t="s">
        <v>408</v>
      </c>
      <c r="AH45" s="642"/>
      <c r="AI45" s="642"/>
      <c r="AJ45" s="641">
        <v>7</v>
      </c>
      <c r="AP45" s="625"/>
      <c r="AQ45" s="625"/>
      <c r="AR45" s="625"/>
      <c r="AS45" s="625"/>
    </row>
    <row r="46" spans="1:45" ht="12" customHeight="1">
      <c r="A46" s="563"/>
      <c r="B46" s="575" t="s">
        <v>441</v>
      </c>
      <c r="C46" s="593"/>
      <c r="D46" s="591"/>
      <c r="E46" s="591"/>
      <c r="F46" s="594" t="str">
        <f>IF(D45=D47,"",IF(D45&gt;D47,C45,C47))</f>
        <v>OCHOISKI S</v>
      </c>
      <c r="G46" s="572"/>
      <c r="H46" s="572"/>
      <c r="I46" s="591" t="s">
        <v>442</v>
      </c>
      <c r="J46" s="591"/>
      <c r="L46" s="603" t="str">
        <f>IF(J44=J48,"",IF(J44&gt;J48,I44,I48))</f>
        <v>OCHOISKI S</v>
      </c>
      <c r="M46" s="572"/>
      <c r="N46" s="572"/>
      <c r="O46" s="562" t="s">
        <v>443</v>
      </c>
      <c r="P46" s="600"/>
      <c r="R46" s="604" t="str">
        <f>IF(P42=P50,"",IF(P42&gt;P50,O42,O50))</f>
        <v>MARTIN M</v>
      </c>
      <c r="S46" s="572"/>
      <c r="T46" s="572"/>
      <c r="W46" s="563" t="s">
        <v>406</v>
      </c>
      <c r="X46" s="633"/>
      <c r="Y46" s="633"/>
      <c r="AA46" s="604" t="str">
        <f>IF(Y30=Y62,"",IF(Y30&gt;Y62,X30,X62))</f>
        <v>OCHOISKI S</v>
      </c>
      <c r="AB46" s="604"/>
      <c r="AC46" s="587"/>
      <c r="AD46" s="563"/>
      <c r="AF46" s="641" t="s">
        <v>439</v>
      </c>
      <c r="AG46" s="642" t="str">
        <f>IF(L22=I20,I24,I20)</f>
        <v>-</v>
      </c>
      <c r="AH46" s="642"/>
      <c r="AI46" s="642"/>
      <c r="AJ46" s="641">
        <v>7</v>
      </c>
      <c r="AP46" s="625"/>
      <c r="AQ46" s="625"/>
      <c r="AR46" s="625"/>
      <c r="AS46" s="625"/>
    </row>
    <row r="47" spans="1:45" ht="12" customHeight="1">
      <c r="A47" s="563"/>
      <c r="B47" s="575"/>
      <c r="C47" s="595"/>
      <c r="D47" s="589"/>
      <c r="E47" s="596"/>
      <c r="F47" s="591"/>
      <c r="G47" s="572"/>
      <c r="H47" s="572"/>
      <c r="I47" s="591"/>
      <c r="J47" s="591"/>
      <c r="K47" s="605"/>
      <c r="L47" s="597"/>
      <c r="M47" s="572"/>
      <c r="N47" s="572"/>
      <c r="O47" s="600"/>
      <c r="P47" s="600"/>
      <c r="Q47" s="605"/>
      <c r="S47" s="572"/>
      <c r="T47" s="572"/>
      <c r="W47" s="563"/>
      <c r="X47" s="633"/>
      <c r="Y47" s="633"/>
      <c r="Z47" s="605"/>
      <c r="AC47" s="587"/>
      <c r="AD47" s="563"/>
      <c r="AF47" s="641" t="s">
        <v>439</v>
      </c>
      <c r="AG47" s="642" t="str">
        <f>IF(L30=I28,I32,I28)</f>
        <v>OCHOISKI B</v>
      </c>
      <c r="AH47" s="642"/>
      <c r="AI47" s="642"/>
      <c r="AJ47" s="641">
        <v>7</v>
      </c>
      <c r="AP47" s="625"/>
      <c r="AQ47" s="625"/>
      <c r="AR47" s="625"/>
      <c r="AS47" s="625"/>
    </row>
    <row r="48" spans="1:45" ht="12" customHeight="1">
      <c r="A48" s="563"/>
      <c r="B48" s="575"/>
      <c r="C48" s="591"/>
      <c r="D48" s="591"/>
      <c r="E48" s="591"/>
      <c r="F48" s="591"/>
      <c r="G48" s="572"/>
      <c r="H48" s="572"/>
      <c r="I48" s="595" t="s">
        <v>408</v>
      </c>
      <c r="J48" s="589">
        <v>0</v>
      </c>
      <c r="L48" s="600"/>
      <c r="M48" s="572"/>
      <c r="N48" s="572"/>
      <c r="O48" s="600"/>
      <c r="P48" s="600"/>
      <c r="Q48" s="605"/>
      <c r="S48" s="572"/>
      <c r="T48" s="572"/>
      <c r="W48" s="563"/>
      <c r="X48" s="633"/>
      <c r="Y48" s="633"/>
      <c r="Z48" s="605"/>
      <c r="AB48" s="562" t="s">
        <v>406</v>
      </c>
      <c r="AC48" s="587"/>
      <c r="AD48" s="563"/>
      <c r="AF48" s="641" t="s">
        <v>439</v>
      </c>
      <c r="AG48" s="642" t="str">
        <f>IF(L38=I36,I40,I36)</f>
        <v>-</v>
      </c>
      <c r="AH48" s="642"/>
      <c r="AI48" s="642"/>
      <c r="AJ48" s="641">
        <v>7</v>
      </c>
      <c r="AP48" s="625"/>
      <c r="AQ48" s="625"/>
      <c r="AR48" s="625"/>
      <c r="AS48" s="625"/>
    </row>
    <row r="49" spans="1:45" ht="12" customHeight="1">
      <c r="A49" s="563"/>
      <c r="B49" s="575"/>
      <c r="C49" s="588" t="s">
        <v>444</v>
      </c>
      <c r="D49" s="589">
        <v>3</v>
      </c>
      <c r="E49" s="590"/>
      <c r="F49" s="591"/>
      <c r="G49" s="572"/>
      <c r="H49" s="572"/>
      <c r="I49" s="591"/>
      <c r="J49" s="591"/>
      <c r="L49" s="600"/>
      <c r="M49" s="572"/>
      <c r="N49" s="572"/>
      <c r="O49" s="609"/>
      <c r="P49" s="598"/>
      <c r="Q49" s="605"/>
      <c r="S49" s="572"/>
      <c r="T49" s="572"/>
      <c r="W49" s="563" t="s">
        <v>406</v>
      </c>
      <c r="X49" s="633"/>
      <c r="Y49" s="633"/>
      <c r="Z49" s="605"/>
      <c r="AB49" s="562" t="s">
        <v>406</v>
      </c>
      <c r="AC49" s="587"/>
      <c r="AD49" s="563"/>
      <c r="AF49" s="641" t="s">
        <v>439</v>
      </c>
      <c r="AG49" s="642" t="s">
        <v>367</v>
      </c>
      <c r="AH49" s="642"/>
      <c r="AI49" s="642"/>
      <c r="AJ49" s="641">
        <v>7</v>
      </c>
      <c r="AP49" s="625"/>
      <c r="AQ49" s="625"/>
      <c r="AR49" s="625"/>
      <c r="AS49" s="625"/>
    </row>
    <row r="50" spans="1:45" ht="12" customHeight="1">
      <c r="A50" s="563"/>
      <c r="B50" s="575" t="s">
        <v>445</v>
      </c>
      <c r="C50" s="591"/>
      <c r="D50" s="591"/>
      <c r="E50" s="591"/>
      <c r="F50" s="594" t="str">
        <f>IF(D49=D51,"",IF(D49&gt;D51,C49,C51))</f>
        <v>RHIM E</v>
      </c>
      <c r="G50" s="572"/>
      <c r="H50" s="572"/>
      <c r="I50" s="591"/>
      <c r="J50" s="591"/>
      <c r="L50" s="600"/>
      <c r="M50" s="572"/>
      <c r="N50" s="572"/>
      <c r="O50" s="595" t="s">
        <v>411</v>
      </c>
      <c r="P50" s="589">
        <v>0</v>
      </c>
      <c r="S50" s="572"/>
      <c r="T50" s="572"/>
      <c r="W50" s="563" t="s">
        <v>406</v>
      </c>
      <c r="X50" s="633"/>
      <c r="Y50" s="633"/>
      <c r="Z50" s="605"/>
      <c r="AB50" s="562" t="s">
        <v>406</v>
      </c>
      <c r="AC50" s="587"/>
      <c r="AD50" s="563"/>
      <c r="AF50" s="641" t="s">
        <v>439</v>
      </c>
      <c r="AG50" s="642" t="str">
        <f>IF(L54=I52,I56,I52)</f>
        <v>-</v>
      </c>
      <c r="AH50" s="642"/>
      <c r="AI50" s="642"/>
      <c r="AJ50" s="641">
        <v>7</v>
      </c>
      <c r="AP50" s="625"/>
      <c r="AQ50" s="625"/>
      <c r="AR50" s="625"/>
      <c r="AS50" s="625"/>
    </row>
    <row r="51" spans="1:45" ht="12" customHeight="1">
      <c r="A51" s="563"/>
      <c r="B51" s="575"/>
      <c r="C51" s="595"/>
      <c r="D51" s="589"/>
      <c r="E51" s="596"/>
      <c r="F51" s="591"/>
      <c r="G51" s="572"/>
      <c r="H51" s="572"/>
      <c r="I51" s="591"/>
      <c r="J51" s="591"/>
      <c r="L51" s="600"/>
      <c r="M51" s="572"/>
      <c r="N51" s="572"/>
      <c r="S51" s="572"/>
      <c r="T51" s="572"/>
      <c r="W51" s="563"/>
      <c r="X51" s="633"/>
      <c r="Y51" s="633"/>
      <c r="Z51" s="605"/>
      <c r="AB51" s="562" t="s">
        <v>406</v>
      </c>
      <c r="AC51" s="587"/>
      <c r="AD51" s="563"/>
      <c r="AF51" s="641" t="s">
        <v>439</v>
      </c>
      <c r="AG51" s="642" t="str">
        <f>IF(L62=I60,I64,I60)</f>
        <v>RHIM E</v>
      </c>
      <c r="AH51" s="642"/>
      <c r="AI51" s="642"/>
      <c r="AJ51" s="641">
        <v>7</v>
      </c>
      <c r="AP51" s="625"/>
      <c r="AQ51" s="625"/>
      <c r="AR51" s="625"/>
      <c r="AS51" s="625"/>
    </row>
    <row r="52" spans="1:45" ht="12" customHeight="1">
      <c r="A52" s="563"/>
      <c r="B52" s="575"/>
      <c r="C52" s="591"/>
      <c r="D52" s="591"/>
      <c r="E52" s="591"/>
      <c r="F52" s="591"/>
      <c r="G52" s="572"/>
      <c r="H52" s="572"/>
      <c r="I52" s="588" t="s">
        <v>411</v>
      </c>
      <c r="J52" s="589">
        <v>3</v>
      </c>
      <c r="L52" s="600"/>
      <c r="M52" s="572"/>
      <c r="N52" s="572"/>
      <c r="S52" s="572"/>
      <c r="T52" s="572"/>
      <c r="W52" s="563"/>
      <c r="X52" s="633"/>
      <c r="Y52" s="633"/>
      <c r="Z52" s="605"/>
      <c r="AB52" s="562" t="s">
        <v>406</v>
      </c>
      <c r="AC52" s="587"/>
      <c r="AD52" s="563"/>
      <c r="AF52" s="641" t="s">
        <v>439</v>
      </c>
      <c r="AG52" s="642" t="str">
        <f>IF(L70=I68,I72,I68)</f>
        <v>-</v>
      </c>
      <c r="AH52" s="642"/>
      <c r="AI52" s="642"/>
      <c r="AJ52" s="641">
        <v>7</v>
      </c>
      <c r="AP52" s="625"/>
      <c r="AQ52" s="625"/>
      <c r="AR52" s="625"/>
      <c r="AS52" s="625"/>
    </row>
    <row r="53" spans="1:45" ht="12" customHeight="1">
      <c r="A53" s="563"/>
      <c r="B53" s="575"/>
      <c r="C53" s="588" t="s">
        <v>446</v>
      </c>
      <c r="D53" s="589">
        <v>3</v>
      </c>
      <c r="E53" s="590"/>
      <c r="F53" s="591"/>
      <c r="G53" s="572"/>
      <c r="H53" s="572"/>
      <c r="I53" s="591"/>
      <c r="J53" s="591"/>
      <c r="K53" s="599"/>
      <c r="L53" s="609"/>
      <c r="M53" s="572"/>
      <c r="N53" s="572"/>
      <c r="S53" s="572"/>
      <c r="T53" s="572"/>
      <c r="W53" s="563" t="s">
        <v>406</v>
      </c>
      <c r="X53" s="633"/>
      <c r="Y53" s="633"/>
      <c r="Z53" s="605"/>
      <c r="AC53" s="587"/>
      <c r="AD53" s="563"/>
      <c r="AF53" s="643"/>
      <c r="AG53" s="644"/>
      <c r="AM53" s="614"/>
      <c r="AP53" s="625"/>
      <c r="AQ53" s="625"/>
      <c r="AR53" s="625"/>
      <c r="AS53" s="625"/>
    </row>
    <row r="54" spans="1:45" ht="12" customHeight="1">
      <c r="A54" s="563"/>
      <c r="B54" s="575" t="s">
        <v>447</v>
      </c>
      <c r="C54" s="591"/>
      <c r="D54" s="591"/>
      <c r="E54" s="591"/>
      <c r="F54" s="594" t="str">
        <f>IF(D53=D55,"",IF(D53&gt;D55,C53,C55))</f>
        <v>TARILLON  Y</v>
      </c>
      <c r="G54" s="572"/>
      <c r="H54" s="572"/>
      <c r="I54" s="591" t="s">
        <v>448</v>
      </c>
      <c r="J54" s="591"/>
      <c r="L54" s="603" t="str">
        <f>IF(J52=J56,"",IF(J52&gt;J56,I52,I56))</f>
        <v>BICHET S</v>
      </c>
      <c r="M54" s="572"/>
      <c r="N54" s="572"/>
      <c r="S54" s="572"/>
      <c r="T54" s="572"/>
      <c r="U54" s="588" t="s">
        <v>420</v>
      </c>
      <c r="V54" s="589">
        <v>2</v>
      </c>
      <c r="W54" s="563" t="s">
        <v>406</v>
      </c>
      <c r="X54" s="633"/>
      <c r="Y54" s="633"/>
      <c r="Z54" s="605"/>
      <c r="AC54" s="587"/>
      <c r="AD54" s="563"/>
      <c r="AF54" s="643"/>
      <c r="AG54" s="644"/>
      <c r="AP54" s="625"/>
      <c r="AQ54" s="625"/>
      <c r="AR54" s="625"/>
      <c r="AS54" s="625"/>
    </row>
    <row r="55" spans="1:45" ht="12" customHeight="1">
      <c r="A55" s="563"/>
      <c r="B55" s="575"/>
      <c r="C55" s="595"/>
      <c r="D55" s="589"/>
      <c r="E55" s="596"/>
      <c r="F55" s="591"/>
      <c r="G55" s="572"/>
      <c r="H55" s="572"/>
      <c r="I55" s="591"/>
      <c r="J55" s="591"/>
      <c r="K55" s="605"/>
      <c r="M55" s="572"/>
      <c r="N55" s="572"/>
      <c r="S55" s="572"/>
      <c r="T55" s="572"/>
      <c r="W55" s="599"/>
      <c r="Z55" s="605"/>
      <c r="AC55" s="587"/>
      <c r="AD55" s="563"/>
      <c r="AF55" s="643"/>
      <c r="AG55" s="644"/>
      <c r="AL55" s="562" t="s">
        <v>406</v>
      </c>
      <c r="AM55" s="562" t="s">
        <v>406</v>
      </c>
      <c r="AP55" s="625"/>
      <c r="AQ55" s="625"/>
      <c r="AR55" s="625"/>
      <c r="AS55" s="625"/>
    </row>
    <row r="56" spans="1:45" ht="12" customHeight="1">
      <c r="A56" s="563"/>
      <c r="B56" s="575"/>
      <c r="C56" s="591"/>
      <c r="D56" s="591"/>
      <c r="E56" s="591"/>
      <c r="F56" s="591"/>
      <c r="G56" s="572"/>
      <c r="H56" s="572"/>
      <c r="I56" s="595" t="s">
        <v>172</v>
      </c>
      <c r="J56" s="589">
        <v>0</v>
      </c>
      <c r="M56" s="572"/>
      <c r="N56" s="572"/>
      <c r="S56" s="572"/>
      <c r="T56" s="572"/>
      <c r="W56" s="599"/>
      <c r="Z56" s="605"/>
      <c r="AC56" s="587"/>
      <c r="AD56" s="563"/>
      <c r="AF56" s="643"/>
      <c r="AG56" s="644"/>
      <c r="AL56" s="562" t="s">
        <v>406</v>
      </c>
      <c r="AM56" s="562" t="s">
        <v>406</v>
      </c>
      <c r="AP56" s="625"/>
      <c r="AQ56" s="625"/>
      <c r="AR56" s="625"/>
      <c r="AS56" s="625"/>
    </row>
    <row r="57" spans="1:45" ht="12" customHeight="1">
      <c r="A57" s="563"/>
      <c r="B57" s="575"/>
      <c r="C57" s="588"/>
      <c r="D57" s="589"/>
      <c r="E57" s="590"/>
      <c r="F57" s="591"/>
      <c r="G57" s="572"/>
      <c r="H57" s="572"/>
      <c r="I57" s="591"/>
      <c r="J57" s="591"/>
      <c r="M57" s="572"/>
      <c r="N57" s="572"/>
      <c r="S57" s="572"/>
      <c r="T57" s="572"/>
      <c r="U57" s="614"/>
      <c r="V57" s="615"/>
      <c r="W57" s="599"/>
      <c r="Z57" s="605"/>
      <c r="AC57" s="587"/>
      <c r="AD57" s="563"/>
      <c r="AF57" s="643"/>
      <c r="AG57" s="644"/>
      <c r="AL57" s="562" t="s">
        <v>406</v>
      </c>
      <c r="AM57" s="562" t="s">
        <v>406</v>
      </c>
      <c r="AP57" s="625"/>
      <c r="AQ57" s="625"/>
      <c r="AR57" s="625"/>
      <c r="AS57" s="625"/>
    </row>
    <row r="58" spans="1:45" ht="12" customHeight="1">
      <c r="A58" s="563"/>
      <c r="B58" s="575" t="s">
        <v>449</v>
      </c>
      <c r="C58" s="591"/>
      <c r="D58" s="591"/>
      <c r="E58" s="591"/>
      <c r="F58" s="594">
        <f>IF(D57=D59,"",IF(D57&gt;D59,C57,C59))</f>
      </c>
      <c r="G58" s="572"/>
      <c r="H58" s="572"/>
      <c r="I58" s="591"/>
      <c r="J58" s="591"/>
      <c r="M58" s="572"/>
      <c r="N58" s="572"/>
      <c r="O58" s="588" t="s">
        <v>418</v>
      </c>
      <c r="P58" s="589">
        <v>0</v>
      </c>
      <c r="S58" s="572"/>
      <c r="T58" s="572"/>
      <c r="U58" s="614"/>
      <c r="V58" s="615"/>
      <c r="W58" s="599"/>
      <c r="Z58" s="605"/>
      <c r="AC58" s="587"/>
      <c r="AD58" s="563"/>
      <c r="AF58" s="643"/>
      <c r="AG58" s="644"/>
      <c r="AL58" s="562" t="s">
        <v>406</v>
      </c>
      <c r="AM58" s="562" t="s">
        <v>406</v>
      </c>
      <c r="AP58" s="625"/>
      <c r="AQ58" s="625"/>
      <c r="AR58" s="625"/>
      <c r="AS58" s="625"/>
    </row>
    <row r="59" spans="1:45" ht="12" customHeight="1">
      <c r="A59" s="563"/>
      <c r="B59" s="575"/>
      <c r="C59" s="595"/>
      <c r="D59" s="589"/>
      <c r="E59" s="596"/>
      <c r="F59" s="591"/>
      <c r="G59" s="572"/>
      <c r="H59" s="572"/>
      <c r="I59" s="591"/>
      <c r="J59" s="591"/>
      <c r="M59" s="572"/>
      <c r="N59" s="572"/>
      <c r="O59" s="597"/>
      <c r="P59" s="598"/>
      <c r="Q59" s="599"/>
      <c r="S59" s="572"/>
      <c r="T59" s="572"/>
      <c r="U59" s="614"/>
      <c r="V59" s="615"/>
      <c r="W59" s="599"/>
      <c r="Z59" s="605"/>
      <c r="AC59" s="587"/>
      <c r="AD59" s="563"/>
      <c r="AF59" s="643"/>
      <c r="AG59" s="644"/>
      <c r="AL59" s="562" t="s">
        <v>406</v>
      </c>
      <c r="AM59" s="562" t="s">
        <v>406</v>
      </c>
      <c r="AP59" s="625"/>
      <c r="AQ59" s="625"/>
      <c r="AR59" s="625"/>
      <c r="AS59" s="625"/>
    </row>
    <row r="60" spans="1:45" ht="12" customHeight="1">
      <c r="A60" s="563"/>
      <c r="B60" s="575"/>
      <c r="C60" s="591"/>
      <c r="D60" s="591"/>
      <c r="E60" s="591"/>
      <c r="F60" s="591"/>
      <c r="G60" s="572"/>
      <c r="H60" s="572"/>
      <c r="I60" s="588" t="s">
        <v>418</v>
      </c>
      <c r="J60" s="589">
        <v>3</v>
      </c>
      <c r="M60" s="572"/>
      <c r="N60" s="572"/>
      <c r="O60" s="600"/>
      <c r="P60" s="600"/>
      <c r="Q60" s="599"/>
      <c r="S60" s="572"/>
      <c r="T60" s="572"/>
      <c r="U60" s="614"/>
      <c r="V60" s="615"/>
      <c r="W60" s="599"/>
      <c r="Z60" s="605"/>
      <c r="AC60" s="587"/>
      <c r="AD60" s="563"/>
      <c r="AF60" s="643"/>
      <c r="AG60" s="644"/>
      <c r="AP60" s="625"/>
      <c r="AQ60" s="625"/>
      <c r="AR60" s="625"/>
      <c r="AS60" s="625"/>
    </row>
    <row r="61" spans="1:45" ht="12" customHeight="1">
      <c r="A61" s="563"/>
      <c r="B61" s="575"/>
      <c r="C61" s="588"/>
      <c r="D61" s="589"/>
      <c r="E61" s="590"/>
      <c r="F61" s="591"/>
      <c r="G61" s="572"/>
      <c r="H61" s="572"/>
      <c r="I61" s="591"/>
      <c r="J61" s="591"/>
      <c r="K61" s="599"/>
      <c r="M61" s="572"/>
      <c r="N61" s="572"/>
      <c r="O61" s="600"/>
      <c r="P61" s="600"/>
      <c r="Q61" s="599"/>
      <c r="S61" s="572"/>
      <c r="T61" s="572"/>
      <c r="U61" s="614"/>
      <c r="V61" s="615"/>
      <c r="W61" s="599"/>
      <c r="Z61" s="605"/>
      <c r="AC61" s="587"/>
      <c r="AD61" s="563"/>
      <c r="AF61" s="643"/>
      <c r="AG61" s="644"/>
      <c r="AP61" s="625"/>
      <c r="AQ61" s="625"/>
      <c r="AR61" s="625"/>
      <c r="AS61" s="625"/>
    </row>
    <row r="62" spans="1:45" ht="12" customHeight="1">
      <c r="A62" s="563"/>
      <c r="B62" s="575" t="s">
        <v>450</v>
      </c>
      <c r="C62" s="591"/>
      <c r="D62" s="591"/>
      <c r="E62" s="591"/>
      <c r="F62" s="594">
        <f>IF(D61=D63,"",IF(D61&gt;D63,C61,C63))</f>
      </c>
      <c r="G62" s="572"/>
      <c r="H62" s="572"/>
      <c r="I62" s="591" t="s">
        <v>451</v>
      </c>
      <c r="J62" s="591"/>
      <c r="L62" s="603" t="str">
        <f>IF(J60=J64,"",IF(J60&gt;J64,I60,I64))</f>
        <v>HELFENSTEIN J</v>
      </c>
      <c r="M62" s="572"/>
      <c r="N62" s="572"/>
      <c r="O62" s="562" t="s">
        <v>452</v>
      </c>
      <c r="P62" s="600"/>
      <c r="R62" s="604" t="str">
        <f>IF(P58=P66,"",IF(P58&gt;P66,O58,O66))</f>
        <v>OCHOISKI S</v>
      </c>
      <c r="S62" s="572"/>
      <c r="T62" s="572"/>
      <c r="U62" s="614" t="s">
        <v>453</v>
      </c>
      <c r="V62" s="615"/>
      <c r="W62" s="562" t="s">
        <v>406</v>
      </c>
      <c r="X62" s="603" t="str">
        <f>IF(V54=V70,"",IF(V54&gt;V70,U54,U70))</f>
        <v>TARILLON Y</v>
      </c>
      <c r="Y62" s="589">
        <v>0</v>
      </c>
      <c r="Z62" s="563"/>
      <c r="AC62" s="587"/>
      <c r="AD62" s="563"/>
      <c r="AF62" s="643"/>
      <c r="AG62" s="644"/>
      <c r="AP62" s="625"/>
      <c r="AQ62" s="625"/>
      <c r="AR62" s="625"/>
      <c r="AS62" s="625"/>
    </row>
    <row r="63" spans="1:45" ht="12" customHeight="1">
      <c r="A63" s="563"/>
      <c r="B63" s="575"/>
      <c r="C63" s="595"/>
      <c r="D63" s="589"/>
      <c r="E63" s="596"/>
      <c r="F63" s="591"/>
      <c r="G63" s="572"/>
      <c r="H63" s="572"/>
      <c r="I63" s="591"/>
      <c r="J63" s="591"/>
      <c r="K63" s="605"/>
      <c r="L63" s="597"/>
      <c r="M63" s="572"/>
      <c r="N63" s="572"/>
      <c r="O63" s="600"/>
      <c r="P63" s="600"/>
      <c r="Q63" s="605"/>
      <c r="S63" s="572"/>
      <c r="T63" s="572"/>
      <c r="U63" s="614"/>
      <c r="V63" s="615"/>
      <c r="W63" s="605"/>
      <c r="Z63" s="563"/>
      <c r="AC63" s="587"/>
      <c r="AD63" s="563"/>
      <c r="AF63" s="643"/>
      <c r="AG63" s="644"/>
      <c r="AP63" s="625"/>
      <c r="AQ63" s="625"/>
      <c r="AR63" s="625"/>
      <c r="AS63" s="625"/>
    </row>
    <row r="64" spans="1:45" ht="12" customHeight="1">
      <c r="A64" s="563"/>
      <c r="B64" s="575"/>
      <c r="C64" s="591"/>
      <c r="D64" s="591"/>
      <c r="E64" s="591"/>
      <c r="F64" s="591"/>
      <c r="G64" s="572"/>
      <c r="H64" s="572"/>
      <c r="I64" s="595" t="s">
        <v>444</v>
      </c>
      <c r="J64" s="589">
        <v>1</v>
      </c>
      <c r="L64" s="600"/>
      <c r="M64" s="572"/>
      <c r="N64" s="572"/>
      <c r="O64" s="600"/>
      <c r="P64" s="600"/>
      <c r="Q64" s="605"/>
      <c r="S64" s="572"/>
      <c r="T64" s="572"/>
      <c r="U64" s="614"/>
      <c r="V64" s="615"/>
      <c r="W64" s="605"/>
      <c r="Z64" s="563"/>
      <c r="AC64" s="587"/>
      <c r="AD64" s="563"/>
      <c r="AF64" s="643"/>
      <c r="AG64" s="644"/>
      <c r="AP64" s="625"/>
      <c r="AQ64" s="625"/>
      <c r="AR64" s="625"/>
      <c r="AS64" s="625"/>
    </row>
    <row r="65" spans="1:45" ht="12" customHeight="1">
      <c r="A65" s="563"/>
      <c r="B65" s="575"/>
      <c r="C65" s="588"/>
      <c r="D65" s="589"/>
      <c r="E65" s="590"/>
      <c r="F65" s="591"/>
      <c r="G65" s="572"/>
      <c r="H65" s="572"/>
      <c r="I65" s="591"/>
      <c r="J65" s="591"/>
      <c r="L65" s="600"/>
      <c r="M65" s="572"/>
      <c r="N65" s="572"/>
      <c r="O65" s="609"/>
      <c r="P65" s="598"/>
      <c r="Q65" s="605"/>
      <c r="S65" s="572"/>
      <c r="T65" s="572"/>
      <c r="U65" s="614"/>
      <c r="V65" s="615"/>
      <c r="W65" s="605"/>
      <c r="Z65" s="563"/>
      <c r="AC65" s="587"/>
      <c r="AD65" s="563"/>
      <c r="AF65" s="643"/>
      <c r="AG65" s="644"/>
      <c r="AP65" s="625"/>
      <c r="AQ65" s="625"/>
      <c r="AR65" s="625"/>
      <c r="AS65" s="625"/>
    </row>
    <row r="66" spans="1:45" ht="12" customHeight="1">
      <c r="A66" s="563"/>
      <c r="B66" s="575" t="s">
        <v>454</v>
      </c>
      <c r="C66" s="591"/>
      <c r="D66" s="591"/>
      <c r="E66" s="591"/>
      <c r="F66" s="594">
        <f>IF(D65=D67,"",IF(D65&gt;D67,C65,C67))</f>
      </c>
      <c r="G66" s="572"/>
      <c r="H66" s="572"/>
      <c r="I66" s="591"/>
      <c r="J66" s="591"/>
      <c r="L66" s="600"/>
      <c r="M66" s="572"/>
      <c r="N66" s="572"/>
      <c r="O66" s="595" t="s">
        <v>433</v>
      </c>
      <c r="P66" s="589">
        <v>3</v>
      </c>
      <c r="S66" s="572"/>
      <c r="T66" s="572"/>
      <c r="U66" s="614"/>
      <c r="V66" s="615"/>
      <c r="W66" s="605"/>
      <c r="Z66" s="563" t="s">
        <v>406</v>
      </c>
      <c r="AC66" s="587"/>
      <c r="AD66" s="563"/>
      <c r="AF66" s="643"/>
      <c r="AG66" s="644"/>
      <c r="AP66" s="625"/>
      <c r="AQ66" s="625"/>
      <c r="AR66" s="625"/>
      <c r="AS66" s="625"/>
    </row>
    <row r="67" spans="1:45" ht="12" customHeight="1">
      <c r="A67" s="563"/>
      <c r="B67" s="575"/>
      <c r="C67" s="595"/>
      <c r="D67" s="589"/>
      <c r="E67" s="596"/>
      <c r="F67" s="591"/>
      <c r="G67" s="572"/>
      <c r="H67" s="572"/>
      <c r="I67" s="591"/>
      <c r="J67" s="591"/>
      <c r="L67" s="600"/>
      <c r="M67" s="572"/>
      <c r="N67" s="572"/>
      <c r="S67" s="572"/>
      <c r="T67" s="572"/>
      <c r="U67" s="614"/>
      <c r="V67" s="615"/>
      <c r="W67" s="605"/>
      <c r="Z67" s="563"/>
      <c r="AC67" s="587"/>
      <c r="AD67" s="563"/>
      <c r="AF67" s="643"/>
      <c r="AG67" s="644"/>
      <c r="AP67" s="625"/>
      <c r="AQ67" s="625"/>
      <c r="AR67" s="625"/>
      <c r="AS67" s="625"/>
    </row>
    <row r="68" spans="1:45" ht="12" customHeight="1">
      <c r="A68" s="563"/>
      <c r="B68" s="575"/>
      <c r="C68" s="591"/>
      <c r="D68" s="591"/>
      <c r="E68" s="591"/>
      <c r="F68" s="591"/>
      <c r="G68" s="572"/>
      <c r="H68" s="572"/>
      <c r="I68" s="588" t="s">
        <v>413</v>
      </c>
      <c r="J68" s="589">
        <v>3</v>
      </c>
      <c r="L68" s="600"/>
      <c r="M68" s="572"/>
      <c r="N68" s="572"/>
      <c r="S68" s="572"/>
      <c r="T68" s="572"/>
      <c r="W68" s="605"/>
      <c r="Z68" s="563"/>
      <c r="AC68" s="587"/>
      <c r="AD68" s="563"/>
      <c r="AF68" s="643"/>
      <c r="AG68" s="644"/>
      <c r="AP68" s="625"/>
      <c r="AQ68" s="625"/>
      <c r="AR68" s="625"/>
      <c r="AS68" s="625"/>
    </row>
    <row r="69" spans="1:45" ht="12" customHeight="1">
      <c r="A69" s="563"/>
      <c r="B69" s="575"/>
      <c r="C69" s="588"/>
      <c r="D69" s="589"/>
      <c r="E69" s="590"/>
      <c r="F69" s="591"/>
      <c r="G69" s="572"/>
      <c r="H69" s="572"/>
      <c r="I69" s="591"/>
      <c r="J69" s="591"/>
      <c r="K69" s="599"/>
      <c r="L69" s="609"/>
      <c r="M69" s="572"/>
      <c r="N69" s="572"/>
      <c r="S69" s="572"/>
      <c r="T69" s="572"/>
      <c r="W69" s="605"/>
      <c r="Z69" s="563" t="s">
        <v>406</v>
      </c>
      <c r="AC69" s="587"/>
      <c r="AD69" s="563"/>
      <c r="AF69" s="643"/>
      <c r="AG69" s="644"/>
      <c r="AP69" s="625"/>
      <c r="AQ69" s="625"/>
      <c r="AR69" s="625"/>
      <c r="AS69" s="625"/>
    </row>
    <row r="70" spans="1:45" ht="12" customHeight="1">
      <c r="A70" s="563"/>
      <c r="B70" s="575" t="s">
        <v>455</v>
      </c>
      <c r="C70" s="591"/>
      <c r="D70" s="591"/>
      <c r="E70" s="591"/>
      <c r="F70" s="594">
        <f>IF(D69=D71,"",IF(D69&gt;D71,C69,C71))</f>
      </c>
      <c r="G70" s="572"/>
      <c r="H70" s="572"/>
      <c r="I70" s="591" t="s">
        <v>456</v>
      </c>
      <c r="J70" s="591"/>
      <c r="L70" s="603" t="str">
        <f>IF(J68=J72,"",IF(J68&gt;J72,I68,I72))</f>
        <v>FEIT A</v>
      </c>
      <c r="M70" s="572"/>
      <c r="N70" s="572"/>
      <c r="S70" s="572"/>
      <c r="T70" s="572"/>
      <c r="U70" s="595" t="s">
        <v>409</v>
      </c>
      <c r="V70" s="589">
        <v>3</v>
      </c>
      <c r="W70" s="563" t="s">
        <v>406</v>
      </c>
      <c r="Z70" s="563" t="s">
        <v>406</v>
      </c>
      <c r="AC70" s="587"/>
      <c r="AD70" s="563"/>
      <c r="AF70" s="643"/>
      <c r="AG70" s="644"/>
      <c r="AP70" s="625"/>
      <c r="AQ70" s="625"/>
      <c r="AR70" s="625"/>
      <c r="AS70" s="625"/>
    </row>
    <row r="71" spans="1:45" ht="12" customHeight="1">
      <c r="A71" s="563"/>
      <c r="B71" s="575"/>
      <c r="C71" s="595"/>
      <c r="D71" s="589"/>
      <c r="E71" s="596"/>
      <c r="F71" s="591"/>
      <c r="G71" s="572"/>
      <c r="H71" s="572"/>
      <c r="I71" s="591"/>
      <c r="J71" s="591"/>
      <c r="K71" s="605"/>
      <c r="M71" s="572"/>
      <c r="N71" s="572"/>
      <c r="S71" s="572"/>
      <c r="T71" s="572"/>
      <c r="W71" s="563"/>
      <c r="Z71" s="563"/>
      <c r="AC71" s="587"/>
      <c r="AD71" s="563"/>
      <c r="AF71" s="643"/>
      <c r="AG71" s="644"/>
      <c r="AP71" s="625"/>
      <c r="AQ71" s="625"/>
      <c r="AR71" s="625"/>
      <c r="AS71" s="625"/>
    </row>
    <row r="72" spans="1:45" ht="12" customHeight="1">
      <c r="A72" s="563"/>
      <c r="B72" s="575"/>
      <c r="G72" s="572"/>
      <c r="H72" s="572"/>
      <c r="I72" s="595" t="s">
        <v>172</v>
      </c>
      <c r="J72" s="589">
        <v>0</v>
      </c>
      <c r="M72" s="572"/>
      <c r="N72" s="572"/>
      <c r="S72" s="572"/>
      <c r="T72" s="572"/>
      <c r="W72" s="563"/>
      <c r="Z72" s="563"/>
      <c r="AC72" s="587"/>
      <c r="AD72" s="563"/>
      <c r="AF72" s="643"/>
      <c r="AG72" s="644"/>
      <c r="AP72" s="625"/>
      <c r="AQ72" s="625"/>
      <c r="AR72" s="625"/>
      <c r="AS72" s="625"/>
    </row>
    <row r="73" spans="1:30" ht="12" customHeight="1">
      <c r="A73" s="563"/>
      <c r="B73" s="617"/>
      <c r="C73" s="567"/>
      <c r="D73" s="567"/>
      <c r="E73" s="567"/>
      <c r="F73" s="567"/>
      <c r="G73" s="572"/>
      <c r="H73" s="572"/>
      <c r="I73" s="567"/>
      <c r="J73" s="567"/>
      <c r="K73" s="567"/>
      <c r="L73" s="567"/>
      <c r="M73" s="572"/>
      <c r="N73" s="572"/>
      <c r="O73" s="567"/>
      <c r="P73" s="567"/>
      <c r="Q73" s="567"/>
      <c r="R73" s="567"/>
      <c r="S73" s="572"/>
      <c r="T73" s="572"/>
      <c r="U73" s="567"/>
      <c r="V73" s="567"/>
      <c r="W73" s="563"/>
      <c r="X73" s="567"/>
      <c r="Y73" s="567"/>
      <c r="Z73" s="563"/>
      <c r="AA73" s="567"/>
      <c r="AB73" s="567"/>
      <c r="AC73" s="619"/>
      <c r="AD73" s="563"/>
    </row>
    <row r="74" spans="1:41" ht="15" customHeight="1">
      <c r="A74" s="563"/>
      <c r="B74" s="509"/>
      <c r="C74" s="509"/>
      <c r="D74" s="509"/>
      <c r="E74" s="509"/>
      <c r="F74" s="509"/>
      <c r="G74" s="509"/>
      <c r="H74" s="509"/>
      <c r="I74" s="509"/>
      <c r="J74" s="509"/>
      <c r="K74" s="509"/>
      <c r="L74" s="509"/>
      <c r="M74" s="509"/>
      <c r="N74" s="509"/>
      <c r="O74" s="509"/>
      <c r="P74" s="509"/>
      <c r="Q74" s="509"/>
      <c r="R74" s="509"/>
      <c r="S74" s="509"/>
      <c r="T74" s="509"/>
      <c r="U74" s="509"/>
      <c r="V74" s="509"/>
      <c r="W74" s="509"/>
      <c r="X74" s="509"/>
      <c r="Y74" s="509"/>
      <c r="Z74" s="509"/>
      <c r="AA74" s="509"/>
      <c r="AB74" s="509"/>
      <c r="AC74" s="509"/>
      <c r="AD74" s="509"/>
      <c r="AO74" s="562" t="s">
        <v>406</v>
      </c>
    </row>
    <row r="75" ht="12" customHeight="1">
      <c r="AO75" s="562" t="s">
        <v>406</v>
      </c>
    </row>
    <row r="77" spans="6:20" ht="12" customHeight="1">
      <c r="F77" s="6"/>
      <c r="G77" s="6"/>
      <c r="H77" s="6"/>
      <c r="M77" s="6"/>
      <c r="N77" s="6"/>
      <c r="S77" s="6"/>
      <c r="T77" s="6"/>
    </row>
  </sheetData>
  <sheetProtection selectLockedCells="1" selectUnlockedCells="1"/>
  <mergeCells count="68">
    <mergeCell ref="A1:A74"/>
    <mergeCell ref="B1:AC1"/>
    <mergeCell ref="AD1:AD73"/>
    <mergeCell ref="B2:U2"/>
    <mergeCell ref="V2:W2"/>
    <mergeCell ref="X2:AC2"/>
    <mergeCell ref="B3:AC3"/>
    <mergeCell ref="G4:H73"/>
    <mergeCell ref="M4:N73"/>
    <mergeCell ref="S4:T73"/>
    <mergeCell ref="W4:W22"/>
    <mergeCell ref="Z4:Z30"/>
    <mergeCell ref="C5:F5"/>
    <mergeCell ref="I5:L5"/>
    <mergeCell ref="O5:R5"/>
    <mergeCell ref="U5:V5"/>
    <mergeCell ref="X5:Y5"/>
    <mergeCell ref="C7:F7"/>
    <mergeCell ref="I7:L7"/>
    <mergeCell ref="O7:R7"/>
    <mergeCell ref="U7:V7"/>
    <mergeCell ref="X7:Y7"/>
    <mergeCell ref="Q11:Q13"/>
    <mergeCell ref="Q15:Q17"/>
    <mergeCell ref="AM17:AM19"/>
    <mergeCell ref="AN17:AN19"/>
    <mergeCell ref="AK19:AL19"/>
    <mergeCell ref="AK20:AL20"/>
    <mergeCell ref="AM21:AM23"/>
    <mergeCell ref="AN21:AN23"/>
    <mergeCell ref="W23:W29"/>
    <mergeCell ref="Q27:Q29"/>
    <mergeCell ref="AF29:AG30"/>
    <mergeCell ref="AH29:AI30"/>
    <mergeCell ref="Q31:Q33"/>
    <mergeCell ref="W31:W37"/>
    <mergeCell ref="Z31:Z45"/>
    <mergeCell ref="AF31:AI32"/>
    <mergeCell ref="AF35:AI36"/>
    <mergeCell ref="AG37:AI37"/>
    <mergeCell ref="W38:W54"/>
    <mergeCell ref="AA38:AB45"/>
    <mergeCell ref="AG38:AI38"/>
    <mergeCell ref="AG39:AI39"/>
    <mergeCell ref="AG40:AI40"/>
    <mergeCell ref="AG41:AI41"/>
    <mergeCell ref="AG42:AI42"/>
    <mergeCell ref="Q43:Q45"/>
    <mergeCell ref="AG43:AI43"/>
    <mergeCell ref="AG44:AI44"/>
    <mergeCell ref="AG45:AI45"/>
    <mergeCell ref="AA46:AB46"/>
    <mergeCell ref="AG46:AI46"/>
    <mergeCell ref="Q47:Q49"/>
    <mergeCell ref="Z47:Z61"/>
    <mergeCell ref="AG47:AI47"/>
    <mergeCell ref="AG48:AI48"/>
    <mergeCell ref="AG49:AI49"/>
    <mergeCell ref="AG50:AI50"/>
    <mergeCell ref="AG51:AI51"/>
    <mergeCell ref="AG52:AI52"/>
    <mergeCell ref="W55:W61"/>
    <mergeCell ref="Q59:Q61"/>
    <mergeCell ref="Z62:Z73"/>
    <mergeCell ref="Q63:Q65"/>
    <mergeCell ref="W63:W69"/>
    <mergeCell ref="W70:W73"/>
    <mergeCell ref="B74:AD74"/>
  </mergeCells>
  <conditionalFormatting sqref="AB27:AB29 AC26:AD27 AC30:AD34 AC37:AD40 AE39:AE40 AF26:AF27 AG37:AG72 AH26:AI27 AH37:AH40 AI37">
    <cfRule type="cellIs" priority="1" dxfId="20" operator="equal" stopIfTrue="1">
      <formula>0</formula>
    </cfRule>
  </conditionalFormatting>
  <conditionalFormatting sqref="AK20:AL20 AO16 AO20 AO24 AT16 AT24">
    <cfRule type="cellIs" priority="2" dxfId="19" operator="equal" stopIfTrue="1">
      <formula>0</formula>
    </cfRule>
  </conditionalFormatting>
  <conditionalFormatting sqref="A87:B118 C78:E118">
    <cfRule type="cellIs" priority="3" dxfId="0" operator="equal" stopIfTrue="1">
      <formula>" / "</formula>
    </cfRule>
    <cfRule type="cellIs" priority="4" dxfId="0" operator="equal" stopIfTrue="1">
      <formula>0</formula>
    </cfRule>
  </conditionalFormatting>
  <conditionalFormatting sqref="W25:W26 W29 W33:W34 W37 W57:W58 W61 W65:W66 W69 Z35:Z36 Z43:Z44 Z51:Z52 Z59:Z60 AB39:AB40">
    <cfRule type="cellIs" priority="5" dxfId="18" operator="equal" stopIfTrue="1">
      <formula>""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V169"/>
  <sheetViews>
    <sheetView workbookViewId="0" topLeftCell="A13">
      <selection activeCell="M22" sqref="M22"/>
    </sheetView>
  </sheetViews>
  <sheetFormatPr defaultColWidth="4.57421875" defaultRowHeight="12.75"/>
  <cols>
    <col min="1" max="1" width="14.28125" style="6" customWidth="1"/>
    <col min="2" max="2" width="1.28515625" style="6" customWidth="1"/>
    <col min="3" max="3" width="3.28125" style="6" customWidth="1"/>
    <col min="4" max="4" width="7.140625" style="6" customWidth="1"/>
    <col min="5" max="6" width="4.00390625" style="6" customWidth="1"/>
    <col min="7" max="8" width="3.421875" style="6" customWidth="1"/>
    <col min="9" max="9" width="4.57421875" style="6" customWidth="1"/>
    <col min="10" max="11" width="3.421875" style="6" customWidth="1"/>
    <col min="12" max="12" width="4.28125" style="6" customWidth="1"/>
    <col min="13" max="13" width="4.00390625" style="6" customWidth="1"/>
    <col min="14" max="14" width="3.140625" style="6" customWidth="1"/>
    <col min="15" max="15" width="4.28125" style="6" customWidth="1"/>
    <col min="16" max="18" width="3.421875" style="6" customWidth="1"/>
    <col min="19" max="22" width="5.7109375" style="6" customWidth="1"/>
    <col min="23" max="23" width="3.421875" style="6" customWidth="1"/>
    <col min="24" max="24" width="2.28125" style="6" customWidth="1"/>
    <col min="25" max="25" width="3.421875" style="6" customWidth="1"/>
    <col min="26" max="26" width="6.57421875" style="6" customWidth="1"/>
    <col min="27" max="27" width="8.00390625" style="6" customWidth="1"/>
    <col min="28" max="28" width="1.1484375" style="6" customWidth="1"/>
    <col min="29" max="30" width="9.57421875" style="6" customWidth="1"/>
    <col min="31" max="32" width="1.1484375" style="6" customWidth="1"/>
    <col min="33" max="33" width="19.8515625" style="104" customWidth="1"/>
    <col min="34" max="34" width="20.421875" style="6" customWidth="1"/>
    <col min="35" max="35" width="4.8515625" style="104" customWidth="1"/>
    <col min="36" max="36" width="4.8515625" style="6" customWidth="1"/>
    <col min="37" max="37" width="4.8515625" style="0" customWidth="1"/>
    <col min="38" max="41" width="4.8515625" style="6" customWidth="1"/>
    <col min="42" max="42" width="4.28125" style="6" customWidth="1"/>
    <col min="43" max="43" width="19.421875" style="6" customWidth="1"/>
    <col min="44" max="16384" width="4.28125" style="6" customWidth="1"/>
  </cols>
  <sheetData>
    <row r="1" ht="6" customHeight="1"/>
    <row r="2" spans="3:28" ht="12.75">
      <c r="C2" s="105" t="s">
        <v>114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6"/>
    </row>
    <row r="3" spans="4:47" ht="20.25" customHeight="1">
      <c r="D3" s="107" t="s">
        <v>115</v>
      </c>
      <c r="E3" s="108"/>
      <c r="F3" s="108"/>
      <c r="G3" s="108"/>
      <c r="H3" s="108"/>
      <c r="J3" s="107"/>
      <c r="K3" s="107"/>
      <c r="L3" s="107"/>
      <c r="M3" s="108"/>
      <c r="N3" s="108"/>
      <c r="O3" s="108"/>
      <c r="Q3" s="108"/>
      <c r="S3" s="109"/>
      <c r="T3" s="108"/>
      <c r="Y3" s="106"/>
      <c r="Z3" s="106"/>
      <c r="AA3" s="106"/>
      <c r="AB3" s="106"/>
      <c r="AG3" s="110"/>
      <c r="AH3" s="111"/>
      <c r="AI3" s="110"/>
      <c r="AJ3" s="111"/>
      <c r="AK3" s="112"/>
      <c r="AL3" s="111"/>
      <c r="AM3" s="111"/>
      <c r="AN3" s="111"/>
      <c r="AO3" s="111"/>
      <c r="AP3" s="111"/>
      <c r="AQ3" s="111"/>
      <c r="AR3" s="111"/>
      <c r="AS3" s="111"/>
      <c r="AT3" s="111"/>
      <c r="AU3" s="111"/>
    </row>
    <row r="4" spans="22:47" ht="12.75">
      <c r="V4" s="113"/>
      <c r="W4" s="114" t="s">
        <v>116</v>
      </c>
      <c r="X4" s="114"/>
      <c r="Y4" s="113">
        <v>3</v>
      </c>
      <c r="Z4" s="113" t="s">
        <v>117</v>
      </c>
      <c r="AG4" s="111"/>
      <c r="AH4" s="115"/>
      <c r="AI4" s="115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</row>
    <row r="5" spans="22:47" ht="12.75">
      <c r="V5" s="113"/>
      <c r="W5" s="116" t="s">
        <v>118</v>
      </c>
      <c r="X5" s="116"/>
      <c r="Y5" s="117">
        <f>(Y4+1)/2</f>
        <v>2</v>
      </c>
      <c r="Z5" s="118" t="s">
        <v>119</v>
      </c>
      <c r="AG5" s="110"/>
      <c r="AH5" s="115"/>
      <c r="AI5" s="115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</row>
    <row r="6" spans="22:47" ht="12.75">
      <c r="V6" s="113"/>
      <c r="W6" s="116"/>
      <c r="X6" s="116"/>
      <c r="Y6" s="117"/>
      <c r="Z6" s="118"/>
      <c r="AG6" s="110"/>
      <c r="AH6" s="115"/>
      <c r="AI6" s="115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</row>
    <row r="7" spans="4:47" ht="12.75">
      <c r="D7" s="119" t="s">
        <v>120</v>
      </c>
      <c r="E7" s="119"/>
      <c r="F7" s="120"/>
      <c r="G7" s="121" t="s">
        <v>121</v>
      </c>
      <c r="H7" s="121"/>
      <c r="I7" s="121"/>
      <c r="AG7" s="110"/>
      <c r="AH7" s="122"/>
      <c r="AI7" s="122"/>
      <c r="AJ7" s="122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</row>
    <row r="8" spans="33:47" ht="4.5" customHeight="1">
      <c r="AG8" s="110"/>
      <c r="AH8" s="111"/>
      <c r="AI8" s="110"/>
      <c r="AJ8" s="111"/>
      <c r="AK8" s="112"/>
      <c r="AL8" s="111"/>
      <c r="AM8" s="111"/>
      <c r="AN8" s="111"/>
      <c r="AO8" s="111"/>
      <c r="AP8" s="111"/>
      <c r="AQ8" s="111"/>
      <c r="AR8" s="111"/>
      <c r="AS8" s="111"/>
      <c r="AT8" s="111"/>
      <c r="AU8" s="111"/>
    </row>
    <row r="9" spans="4:47" ht="36" customHeight="1">
      <c r="D9" s="123" t="s">
        <v>122</v>
      </c>
      <c r="E9" s="123"/>
      <c r="F9" s="124"/>
      <c r="R9" s="125"/>
      <c r="S9" s="126" t="s">
        <v>123</v>
      </c>
      <c r="T9" s="127" t="s">
        <v>124</v>
      </c>
      <c r="U9" s="127" t="s">
        <v>125</v>
      </c>
      <c r="V9" s="127" t="s">
        <v>126</v>
      </c>
      <c r="W9" s="127" t="s">
        <v>127</v>
      </c>
      <c r="X9" s="127"/>
      <c r="Y9" s="128" t="s">
        <v>128</v>
      </c>
      <c r="Z9" s="128"/>
      <c r="AA9" s="129" t="s">
        <v>129</v>
      </c>
      <c r="AG9" s="110"/>
      <c r="AH9" s="111"/>
      <c r="AI9" s="110"/>
      <c r="AJ9" s="111"/>
      <c r="AK9" s="112"/>
      <c r="AL9" s="111"/>
      <c r="AM9" s="111"/>
      <c r="AN9" s="111"/>
      <c r="AO9" s="111"/>
      <c r="AP9" s="111"/>
      <c r="AQ9" s="111"/>
      <c r="AR9" s="111"/>
      <c r="AS9" s="111"/>
      <c r="AT9" s="111"/>
      <c r="AU9" s="111"/>
    </row>
    <row r="10" spans="1:47" ht="18" customHeight="1">
      <c r="A10" s="130" t="s">
        <v>130</v>
      </c>
      <c r="C10" s="111"/>
      <c r="D10" s="131" t="s">
        <v>0</v>
      </c>
      <c r="E10" s="131"/>
      <c r="F10" s="131"/>
      <c r="G10" s="131"/>
      <c r="H10" s="132" t="s">
        <v>1</v>
      </c>
      <c r="I10" s="132"/>
      <c r="J10" s="132"/>
      <c r="K10" s="128" t="s">
        <v>2</v>
      </c>
      <c r="L10" s="128"/>
      <c r="M10" s="128"/>
      <c r="N10" s="128"/>
      <c r="O10" s="133"/>
      <c r="P10" s="134">
        <v>1</v>
      </c>
      <c r="Q10" s="135">
        <v>4</v>
      </c>
      <c r="R10" s="136">
        <v>6</v>
      </c>
      <c r="S10" s="126"/>
      <c r="T10" s="127"/>
      <c r="U10" s="127"/>
      <c r="V10" s="127"/>
      <c r="W10" s="127"/>
      <c r="X10" s="127"/>
      <c r="Y10" s="128"/>
      <c r="Z10" s="128"/>
      <c r="AA10" s="129"/>
      <c r="AG10" s="137"/>
      <c r="AH10" s="121"/>
      <c r="AI10" s="110"/>
      <c r="AJ10" s="111"/>
      <c r="AK10" s="112"/>
      <c r="AL10" s="111"/>
      <c r="AM10" s="111"/>
      <c r="AN10" s="111"/>
      <c r="AO10" s="111"/>
      <c r="AP10" s="111"/>
      <c r="AQ10" s="110"/>
      <c r="AR10" s="111"/>
      <c r="AS10" s="110"/>
      <c r="AT10" s="111"/>
      <c r="AU10" s="111"/>
    </row>
    <row r="11" spans="1:47" ht="15" customHeight="1">
      <c r="A11" s="138" t="s">
        <v>131</v>
      </c>
      <c r="C11" s="139">
        <v>1</v>
      </c>
      <c r="D11" s="140" t="s">
        <v>27</v>
      </c>
      <c r="E11" s="140"/>
      <c r="F11" s="140"/>
      <c r="G11" s="140"/>
      <c r="H11" s="141" t="s">
        <v>28</v>
      </c>
      <c r="I11" s="141"/>
      <c r="J11" s="141"/>
      <c r="K11" s="142" t="s">
        <v>132</v>
      </c>
      <c r="L11" s="142"/>
      <c r="M11" s="142"/>
      <c r="N11" s="142"/>
      <c r="O11" s="143" t="s">
        <v>133</v>
      </c>
      <c r="P11" s="144"/>
      <c r="Q11" s="145">
        <v>2</v>
      </c>
      <c r="R11" s="146">
        <v>2</v>
      </c>
      <c r="S11" s="147">
        <f>3-COUNTBLANK(P11:R11)</f>
        <v>2</v>
      </c>
      <c r="T11" s="148">
        <f>COUNTIF(P11:R11,"=2")</f>
        <v>2</v>
      </c>
      <c r="U11" s="149">
        <f>Q11+R11</f>
        <v>4</v>
      </c>
      <c r="V11" s="148">
        <f>P12+P13</f>
        <v>0</v>
      </c>
      <c r="W11" s="148">
        <f>U11-V11</f>
        <v>4</v>
      </c>
      <c r="X11" s="148"/>
      <c r="Y11" s="150">
        <f>IF(S11&lt;=0,"",W11/S11)</f>
        <v>2</v>
      </c>
      <c r="Z11" s="150"/>
      <c r="AA11" s="151">
        <f>IF(OR(Y11="",D11=""),"",IF(COUNTBLANK(P11:R13)&gt;3,"",RANK(Y11,Y$11:Z$13)))</f>
        <v>1</v>
      </c>
      <c r="AG11" s="137"/>
      <c r="AH11" s="152"/>
      <c r="AI11" s="152"/>
      <c r="AJ11" s="152"/>
      <c r="AK11" s="152"/>
      <c r="AL11" s="152"/>
      <c r="AM11" s="152"/>
      <c r="AN11" s="152"/>
      <c r="AO11" s="152"/>
      <c r="AP11" s="153"/>
      <c r="AQ11" s="110"/>
      <c r="AR11" s="152"/>
      <c r="AS11" s="152"/>
      <c r="AT11" s="152"/>
      <c r="AU11" s="111"/>
    </row>
    <row r="12" spans="1:47" ht="15" customHeight="1">
      <c r="A12" s="138" t="s">
        <v>134</v>
      </c>
      <c r="C12" s="154">
        <v>4</v>
      </c>
      <c r="D12" s="155" t="s">
        <v>51</v>
      </c>
      <c r="E12" s="155"/>
      <c r="F12" s="155"/>
      <c r="G12" s="155"/>
      <c r="H12" s="92" t="s">
        <v>45</v>
      </c>
      <c r="I12" s="92"/>
      <c r="J12" s="92"/>
      <c r="K12" s="92" t="s">
        <v>135</v>
      </c>
      <c r="L12" s="92"/>
      <c r="M12" s="92"/>
      <c r="N12" s="92"/>
      <c r="O12" s="143"/>
      <c r="P12" s="140">
        <v>0</v>
      </c>
      <c r="Q12" s="156"/>
      <c r="R12" s="146">
        <v>2</v>
      </c>
      <c r="S12" s="147">
        <f>3-COUNTBLANK(P12:R12)</f>
        <v>2</v>
      </c>
      <c r="T12" s="148">
        <f>COUNTIF(P12:R12,"=2")</f>
        <v>1</v>
      </c>
      <c r="U12" s="149">
        <f>P12+R12</f>
        <v>2</v>
      </c>
      <c r="V12" s="148">
        <f>Q11+Q13</f>
        <v>2</v>
      </c>
      <c r="W12" s="148">
        <f>U12-V12</f>
        <v>0</v>
      </c>
      <c r="X12" s="148"/>
      <c r="Y12" s="150">
        <f>IF(S12&lt;=0,"",W12/S12)</f>
        <v>0</v>
      </c>
      <c r="Z12" s="150"/>
      <c r="AA12" s="151">
        <f>IF(OR(Y12="",D12=""),"",IF(COUNTBLANK(P11:R13)&gt;3,"",RANK(Y12,Y$11:Z$13)))</f>
        <v>2</v>
      </c>
      <c r="AG12" s="137"/>
      <c r="AH12" s="152"/>
      <c r="AI12" s="152"/>
      <c r="AJ12" s="152"/>
      <c r="AK12" s="152"/>
      <c r="AL12" s="152"/>
      <c r="AM12" s="152"/>
      <c r="AN12" s="152"/>
      <c r="AO12" s="152"/>
      <c r="AP12" s="153"/>
      <c r="AQ12" s="110"/>
      <c r="AR12" s="152"/>
      <c r="AS12" s="152"/>
      <c r="AT12" s="152"/>
      <c r="AU12" s="111"/>
    </row>
    <row r="13" spans="1:47" ht="15" customHeight="1">
      <c r="A13" s="138" t="s">
        <v>131</v>
      </c>
      <c r="C13" s="157">
        <v>6</v>
      </c>
      <c r="D13" s="158" t="s">
        <v>47</v>
      </c>
      <c r="E13" s="158"/>
      <c r="F13" s="158"/>
      <c r="G13" s="158"/>
      <c r="H13" s="159" t="s">
        <v>48</v>
      </c>
      <c r="I13" s="159"/>
      <c r="J13" s="159"/>
      <c r="K13" s="159" t="s">
        <v>136</v>
      </c>
      <c r="L13" s="159"/>
      <c r="M13" s="159"/>
      <c r="N13" s="159"/>
      <c r="O13" s="160"/>
      <c r="P13" s="161">
        <v>0</v>
      </c>
      <c r="Q13" s="162">
        <v>0</v>
      </c>
      <c r="R13" s="163"/>
      <c r="S13" s="164">
        <f>3-COUNTBLANK(P13:R13)</f>
        <v>2</v>
      </c>
      <c r="T13" s="165">
        <f>COUNTIF(P13:R13,"=2")</f>
        <v>0</v>
      </c>
      <c r="U13" s="166">
        <f>P13+Q13</f>
        <v>0</v>
      </c>
      <c r="V13" s="165">
        <f>R11+R12</f>
        <v>4</v>
      </c>
      <c r="W13" s="165">
        <f>U13-V13</f>
        <v>-4</v>
      </c>
      <c r="X13" s="165"/>
      <c r="Y13" s="167">
        <f>IF(S13&lt;=0,"",W13/S13)</f>
        <v>-2</v>
      </c>
      <c r="Z13" s="167"/>
      <c r="AA13" s="168">
        <f>IF(OR(Y13="",D13=""),"",IF(COUNTBLANK(P11:R13)&gt;3,"",RANK(Y13,Y$11:Z$13)))</f>
        <v>3</v>
      </c>
      <c r="AG13" s="137"/>
      <c r="AH13" s="152"/>
      <c r="AI13" s="152"/>
      <c r="AJ13" s="152"/>
      <c r="AK13" s="152"/>
      <c r="AL13" s="152"/>
      <c r="AM13" s="152"/>
      <c r="AN13" s="152"/>
      <c r="AO13" s="152"/>
      <c r="AP13" s="153"/>
      <c r="AQ13" s="110"/>
      <c r="AR13" s="152"/>
      <c r="AS13" s="152"/>
      <c r="AT13" s="152"/>
      <c r="AU13" s="111"/>
    </row>
    <row r="14" spans="1:47" ht="12.75">
      <c r="A14" s="138"/>
      <c r="AG14" s="110"/>
      <c r="AH14" s="153"/>
      <c r="AI14" s="169"/>
      <c r="AJ14" s="153"/>
      <c r="AK14" s="112"/>
      <c r="AL14" s="153"/>
      <c r="AM14" s="153"/>
      <c r="AN14" s="153"/>
      <c r="AO14" s="153"/>
      <c r="AP14" s="153"/>
      <c r="AQ14" s="110"/>
      <c r="AR14" s="152"/>
      <c r="AS14" s="152"/>
      <c r="AT14" s="152"/>
      <c r="AU14" s="111"/>
    </row>
    <row r="15" spans="1:47" ht="12.75">
      <c r="A15" s="138"/>
      <c r="D15" s="123" t="s">
        <v>137</v>
      </c>
      <c r="E15" s="123"/>
      <c r="F15" s="123"/>
      <c r="G15" s="170"/>
      <c r="H15" s="170"/>
      <c r="I15" s="170"/>
      <c r="J15" s="170"/>
      <c r="K15" s="170"/>
      <c r="L15" s="170"/>
      <c r="M15" s="170"/>
      <c r="N15" s="170"/>
      <c r="O15" s="125"/>
      <c r="P15" s="171">
        <v>2</v>
      </c>
      <c r="Q15" s="135">
        <v>3</v>
      </c>
      <c r="R15" s="172">
        <v>5</v>
      </c>
      <c r="AG15" s="110"/>
      <c r="AH15" s="122"/>
      <c r="AI15" s="122"/>
      <c r="AJ15" s="122"/>
      <c r="AK15" s="111"/>
      <c r="AL15" s="111"/>
      <c r="AM15" s="111"/>
      <c r="AN15" s="111"/>
      <c r="AO15" s="111"/>
      <c r="AP15" s="111"/>
      <c r="AQ15" s="110"/>
      <c r="AR15" s="152"/>
      <c r="AS15" s="152"/>
      <c r="AT15" s="152"/>
      <c r="AU15" s="111"/>
    </row>
    <row r="16" spans="1:47" ht="15" customHeight="1">
      <c r="A16" s="138" t="s">
        <v>138</v>
      </c>
      <c r="C16" s="139">
        <v>2</v>
      </c>
      <c r="D16" s="155" t="s">
        <v>31</v>
      </c>
      <c r="E16" s="155"/>
      <c r="F16" s="155"/>
      <c r="G16" s="155"/>
      <c r="H16" s="173" t="s">
        <v>32</v>
      </c>
      <c r="I16" s="173"/>
      <c r="J16" s="173"/>
      <c r="K16" s="173" t="s">
        <v>132</v>
      </c>
      <c r="L16" s="173"/>
      <c r="M16" s="173"/>
      <c r="N16" s="173"/>
      <c r="O16" s="174" t="s">
        <v>139</v>
      </c>
      <c r="P16" s="144"/>
      <c r="Q16" s="145">
        <v>2</v>
      </c>
      <c r="R16" s="146">
        <v>2</v>
      </c>
      <c r="S16" s="175">
        <f>3-COUNTBLANK(P16:R16)</f>
        <v>2</v>
      </c>
      <c r="T16" s="135">
        <f>COUNTIF(P16:R16,"=2")</f>
        <v>2</v>
      </c>
      <c r="U16" s="176">
        <f>Q16+R16</f>
        <v>4</v>
      </c>
      <c r="V16" s="135">
        <f>P17+P18</f>
        <v>2</v>
      </c>
      <c r="W16" s="135">
        <f>U16-V16</f>
        <v>2</v>
      </c>
      <c r="X16" s="135"/>
      <c r="Y16" s="177">
        <f>IF(S16&lt;=0,"",W16/S16)</f>
        <v>1</v>
      </c>
      <c r="Z16" s="177"/>
      <c r="AA16" s="178">
        <f>IF(OR(Y16="",D16=""),"",IF(COUNTBLANK(P16:R18)&gt;3,"",RANK(Y16,Y$16:Z$18)))</f>
        <v>1</v>
      </c>
      <c r="AG16" s="110"/>
      <c r="AH16" s="152"/>
      <c r="AI16" s="152"/>
      <c r="AJ16" s="152"/>
      <c r="AK16" s="152"/>
      <c r="AL16" s="152"/>
      <c r="AM16" s="152"/>
      <c r="AN16" s="152"/>
      <c r="AO16" s="152"/>
      <c r="AP16" s="153"/>
      <c r="AQ16" s="110"/>
      <c r="AR16" s="152"/>
      <c r="AS16" s="152"/>
      <c r="AT16" s="152"/>
      <c r="AU16" s="111"/>
    </row>
    <row r="17" spans="1:47" ht="15" customHeight="1">
      <c r="A17" s="138" t="s">
        <v>138</v>
      </c>
      <c r="C17" s="154">
        <v>3</v>
      </c>
      <c r="D17" s="155" t="s">
        <v>140</v>
      </c>
      <c r="E17" s="155"/>
      <c r="F17" s="155"/>
      <c r="G17" s="155"/>
      <c r="H17" s="92" t="s">
        <v>96</v>
      </c>
      <c r="I17" s="92"/>
      <c r="J17" s="92"/>
      <c r="K17" s="92" t="s">
        <v>135</v>
      </c>
      <c r="L17" s="92"/>
      <c r="M17" s="92"/>
      <c r="N17" s="92"/>
      <c r="O17" s="143"/>
      <c r="P17" s="140">
        <v>1</v>
      </c>
      <c r="Q17" s="156"/>
      <c r="R17" s="146">
        <v>2</v>
      </c>
      <c r="S17" s="147">
        <f>3-COUNTBLANK(P17:R17)</f>
        <v>2</v>
      </c>
      <c r="T17" s="148">
        <f>COUNTIF(P17:R17,"=2")</f>
        <v>1</v>
      </c>
      <c r="U17" s="149">
        <f>P17+R17</f>
        <v>3</v>
      </c>
      <c r="V17" s="148">
        <f>Q16+Q18</f>
        <v>2</v>
      </c>
      <c r="W17" s="148">
        <f>U17-V17</f>
        <v>1</v>
      </c>
      <c r="X17" s="148"/>
      <c r="Y17" s="150">
        <f>IF(S17&lt;=0,"",W17/S17)</f>
        <v>0.5</v>
      </c>
      <c r="Z17" s="150"/>
      <c r="AA17" s="151">
        <f>IF(OR(Y17="",D17=""),"",IF(COUNTBLANK(P16:R18)&gt;3,"",RANK(Y17,Y$16:Z$18)))</f>
        <v>2</v>
      </c>
      <c r="AG17" s="110"/>
      <c r="AH17" s="152"/>
      <c r="AI17" s="152"/>
      <c r="AJ17" s="152"/>
      <c r="AK17" s="152"/>
      <c r="AL17" s="152"/>
      <c r="AM17" s="152"/>
      <c r="AN17" s="152"/>
      <c r="AO17" s="152"/>
      <c r="AP17" s="153"/>
      <c r="AQ17" s="111"/>
      <c r="AR17" s="111"/>
      <c r="AS17" s="111"/>
      <c r="AT17" s="111"/>
      <c r="AU17" s="111"/>
    </row>
    <row r="18" spans="1:48" ht="15" customHeight="1">
      <c r="A18" s="138" t="s">
        <v>141</v>
      </c>
      <c r="C18" s="157">
        <v>5</v>
      </c>
      <c r="D18" s="158" t="s">
        <v>72</v>
      </c>
      <c r="E18" s="158"/>
      <c r="F18" s="158"/>
      <c r="G18" s="158"/>
      <c r="H18" s="159" t="s">
        <v>73</v>
      </c>
      <c r="I18" s="159"/>
      <c r="J18" s="159"/>
      <c r="K18" s="159" t="s">
        <v>135</v>
      </c>
      <c r="L18" s="159"/>
      <c r="M18" s="159"/>
      <c r="N18" s="159"/>
      <c r="O18" s="160"/>
      <c r="P18" s="161">
        <v>1</v>
      </c>
      <c r="Q18" s="162">
        <v>0</v>
      </c>
      <c r="R18" s="163"/>
      <c r="S18" s="164">
        <f>3-COUNTBLANK(P18:R18)</f>
        <v>2</v>
      </c>
      <c r="T18" s="165">
        <f>COUNTIF(P18:R18,"=2")</f>
        <v>0</v>
      </c>
      <c r="U18" s="166">
        <f>P18+Q18</f>
        <v>1</v>
      </c>
      <c r="V18" s="165">
        <f>R16+R17</f>
        <v>4</v>
      </c>
      <c r="W18" s="165">
        <f>U18-V18</f>
        <v>-3</v>
      </c>
      <c r="X18" s="165"/>
      <c r="Y18" s="167">
        <f>IF(S18&lt;=0,"",W18/S18)</f>
        <v>-1.5</v>
      </c>
      <c r="Z18" s="167"/>
      <c r="AA18" s="168">
        <f>IF(OR(Y18="",D18=""),"",IF(COUNTBLANK(P16:R18)&gt;3,"",RANK(Y18,Y$16:Z$18)))</f>
        <v>3</v>
      </c>
      <c r="AG18" s="110"/>
      <c r="AH18" s="152"/>
      <c r="AI18" s="152"/>
      <c r="AJ18" s="152"/>
      <c r="AK18" s="152"/>
      <c r="AL18" s="152"/>
      <c r="AM18" s="152"/>
      <c r="AN18" s="152"/>
      <c r="AO18" s="152"/>
      <c r="AP18" s="153"/>
      <c r="AQ18" s="110"/>
      <c r="AR18" s="152"/>
      <c r="AS18" s="152"/>
      <c r="AT18" s="152"/>
      <c r="AU18" s="122"/>
      <c r="AV18" s="122"/>
    </row>
    <row r="19" spans="25:47" ht="12.75">
      <c r="Y19" s="179"/>
      <c r="Z19" s="179"/>
      <c r="AG19" s="180"/>
      <c r="AH19" s="181"/>
      <c r="AI19" s="182"/>
      <c r="AJ19" s="181"/>
      <c r="AK19" s="112"/>
      <c r="AL19" s="181"/>
      <c r="AM19" s="153"/>
      <c r="AN19" s="153"/>
      <c r="AO19" s="153"/>
      <c r="AP19" s="153"/>
      <c r="AQ19" s="110"/>
      <c r="AR19" s="152"/>
      <c r="AS19" s="152"/>
      <c r="AT19" s="152"/>
      <c r="AU19" s="111"/>
    </row>
    <row r="20" spans="12:47" ht="12.75">
      <c r="L20" s="104"/>
      <c r="Z20" s="104"/>
      <c r="AA20" s="153"/>
      <c r="AB20" s="169"/>
      <c r="AC20" s="153"/>
      <c r="AD20"/>
      <c r="AE20" s="153"/>
      <c r="AF20" s="153"/>
      <c r="AG20" s="153"/>
      <c r="AH20" s="153"/>
      <c r="AI20" s="169"/>
      <c r="AJ20" s="153"/>
      <c r="AK20" s="112"/>
      <c r="AL20" s="153"/>
      <c r="AM20" s="153"/>
      <c r="AN20" s="153"/>
      <c r="AO20" s="153"/>
      <c r="AP20" s="153"/>
      <c r="AQ20" s="110"/>
      <c r="AR20" s="152"/>
      <c r="AS20" s="152"/>
      <c r="AT20" s="152"/>
      <c r="AU20" s="111"/>
    </row>
    <row r="21" spans="6:47" ht="12.75" customHeight="1">
      <c r="F21" s="183"/>
      <c r="G21" s="97" t="s">
        <v>142</v>
      </c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183"/>
      <c r="S21" s="183"/>
      <c r="AG21" s="110"/>
      <c r="AH21" s="153"/>
      <c r="AI21" s="169"/>
      <c r="AJ21" s="153"/>
      <c r="AK21" s="112"/>
      <c r="AL21" s="153"/>
      <c r="AM21" s="153"/>
      <c r="AN21" s="153"/>
      <c r="AO21" s="153"/>
      <c r="AP21" s="153"/>
      <c r="AQ21" s="110"/>
      <c r="AR21" s="152"/>
      <c r="AS21" s="152"/>
      <c r="AT21" s="152"/>
      <c r="AU21" s="111"/>
    </row>
    <row r="22" spans="9:47" ht="12.75">
      <c r="I22" s="183"/>
      <c r="J22" s="183"/>
      <c r="K22" s="183"/>
      <c r="L22" s="183"/>
      <c r="M22" s="183"/>
      <c r="N22" s="183"/>
      <c r="O22" s="183"/>
      <c r="AG22" s="110"/>
      <c r="AH22" s="153"/>
      <c r="AI22" s="169"/>
      <c r="AJ22" s="153"/>
      <c r="AK22" s="112"/>
      <c r="AL22" s="153"/>
      <c r="AM22" s="153"/>
      <c r="AN22" s="153"/>
      <c r="AO22" s="153"/>
      <c r="AP22" s="153"/>
      <c r="AQ22" s="110"/>
      <c r="AR22" s="152"/>
      <c r="AS22" s="152"/>
      <c r="AT22" s="152"/>
      <c r="AU22" s="111"/>
    </row>
    <row r="23" spans="5:47" ht="12.75">
      <c r="E23" s="184" t="s">
        <v>143</v>
      </c>
      <c r="F23" s="184"/>
      <c r="G23" s="184"/>
      <c r="H23" s="184"/>
      <c r="I23" s="185"/>
      <c r="J23" s="186" t="str">
        <f>IF(AA11=3,D11,IF(AA12=3,D12,IF(AA13=3,D13,"3è poule A")))</f>
        <v>VAUTRIN</v>
      </c>
      <c r="K23" s="186"/>
      <c r="L23" s="186"/>
      <c r="M23" s="186"/>
      <c r="N23" s="187">
        <v>1</v>
      </c>
      <c r="O23" s="188"/>
      <c r="P23" s="184" t="s">
        <v>144</v>
      </c>
      <c r="Q23" s="184"/>
      <c r="R23" s="184"/>
      <c r="S23" s="184"/>
      <c r="Z23" s="104"/>
      <c r="AA23" s="153"/>
      <c r="AB23" s="169"/>
      <c r="AC23" s="153"/>
      <c r="AD23"/>
      <c r="AE23" s="153"/>
      <c r="AF23" s="153"/>
      <c r="AG23" s="153"/>
      <c r="AH23" s="153"/>
      <c r="AI23" s="111"/>
      <c r="AJ23" s="111"/>
      <c r="AK23" s="112"/>
      <c r="AL23" s="153"/>
      <c r="AM23" s="153"/>
      <c r="AN23" s="153"/>
      <c r="AO23" s="153"/>
      <c r="AP23" s="153"/>
      <c r="AQ23" s="110"/>
      <c r="AR23" s="152"/>
      <c r="AS23" s="152"/>
      <c r="AT23" s="152"/>
      <c r="AU23" s="111"/>
    </row>
    <row r="24" spans="5:47" ht="12.75">
      <c r="E24" s="189" t="str">
        <f>IF(N23=N25,"",IF(N23&gt;N25,J25,J23))</f>
        <v>VAUTRIN</v>
      </c>
      <c r="F24" s="189"/>
      <c r="G24" s="189"/>
      <c r="H24" s="189"/>
      <c r="L24" s="190"/>
      <c r="P24" s="189" t="str">
        <f>IF(N23=N25,"",IF(N23&gt;N25,J23,J25))</f>
        <v>NAIR</v>
      </c>
      <c r="Q24" s="189"/>
      <c r="R24" s="189"/>
      <c r="S24" s="189"/>
      <c r="Z24" s="104"/>
      <c r="AA24" s="153"/>
      <c r="AB24" s="169"/>
      <c r="AC24" s="153"/>
      <c r="AD24"/>
      <c r="AE24" s="153"/>
      <c r="AF24" s="153"/>
      <c r="AG24" s="153"/>
      <c r="AH24" s="153"/>
      <c r="AI24" s="111"/>
      <c r="AJ24" s="111"/>
      <c r="AK24" s="112"/>
      <c r="AL24" s="153"/>
      <c r="AM24" s="153"/>
      <c r="AN24" s="153"/>
      <c r="AO24" s="153"/>
      <c r="AP24" s="153"/>
      <c r="AQ24" s="153"/>
      <c r="AR24" s="153"/>
      <c r="AS24" s="153"/>
      <c r="AT24" s="153"/>
      <c r="AU24" s="111"/>
    </row>
    <row r="25" spans="8:46" ht="12.75">
      <c r="H25" s="111"/>
      <c r="I25" s="191"/>
      <c r="J25" s="186" t="str">
        <f>IF(AA16=3,D16,IF(AA17=3,D17,IF(AA18=3,D18,"3è poule B")))</f>
        <v>NAIR</v>
      </c>
      <c r="K25" s="186"/>
      <c r="L25" s="186"/>
      <c r="M25" s="186"/>
      <c r="N25" s="187">
        <v>2</v>
      </c>
      <c r="O25" s="185"/>
      <c r="Z25" s="104"/>
      <c r="AA25" s="153"/>
      <c r="AB25" s="169"/>
      <c r="AC25" s="153"/>
      <c r="AD25"/>
      <c r="AE25" s="153"/>
      <c r="AF25" s="153"/>
      <c r="AG25" s="153"/>
      <c r="AH25" s="153"/>
      <c r="AI25" s="6"/>
      <c r="AL25" s="153"/>
      <c r="AM25" s="153"/>
      <c r="AN25" s="153"/>
      <c r="AO25" s="153"/>
      <c r="AP25" s="153"/>
      <c r="AQ25" s="153"/>
      <c r="AR25" s="153"/>
      <c r="AS25" s="153"/>
      <c r="AT25" s="153"/>
    </row>
    <row r="26" spans="37:46" s="6" customFormat="1" ht="12.75">
      <c r="AK26"/>
      <c r="AL26" s="153"/>
      <c r="AM26" s="153"/>
      <c r="AN26" s="153"/>
      <c r="AO26" s="153"/>
      <c r="AP26" s="153"/>
      <c r="AQ26" s="153"/>
      <c r="AR26" s="153"/>
      <c r="AS26" s="153"/>
      <c r="AT26" s="153"/>
    </row>
    <row r="27" spans="12:46" ht="12.75">
      <c r="L27" s="104"/>
      <c r="U27" s="192"/>
      <c r="V27" s="192"/>
      <c r="W27" s="192"/>
      <c r="X27" s="192"/>
      <c r="Y27" s="192"/>
      <c r="Z27" s="192"/>
      <c r="AA27" s="192"/>
      <c r="AB27" s="169"/>
      <c r="AC27" s="153"/>
      <c r="AD27"/>
      <c r="AE27" s="153"/>
      <c r="AF27" s="153"/>
      <c r="AG27" s="153"/>
      <c r="AH27" s="153"/>
      <c r="AI27" s="169"/>
      <c r="AJ27" s="153"/>
      <c r="AL27" s="153"/>
      <c r="AM27" s="153"/>
      <c r="AN27" s="153"/>
      <c r="AO27" s="153"/>
      <c r="AP27" s="153"/>
      <c r="AQ27" s="153"/>
      <c r="AR27" s="153"/>
      <c r="AS27" s="153"/>
      <c r="AT27" s="153"/>
    </row>
    <row r="28" spans="16:34" s="6" customFormat="1" ht="12.75">
      <c r="P28" s="6" t="s">
        <v>145</v>
      </c>
      <c r="S28" s="104"/>
      <c r="U28" s="192"/>
      <c r="V28" s="192"/>
      <c r="W28" s="192"/>
      <c r="X28" s="192"/>
      <c r="Y28" s="192"/>
      <c r="Z28" s="192"/>
      <c r="AA28" s="192"/>
      <c r="AB28" s="169"/>
      <c r="AC28" s="153"/>
      <c r="AD28"/>
      <c r="AE28" s="153"/>
      <c r="AF28" s="153"/>
      <c r="AG28" s="153"/>
      <c r="AH28" s="153"/>
    </row>
    <row r="29" spans="13:34" s="6" customFormat="1" ht="12.75">
      <c r="M29" s="185"/>
      <c r="N29" s="186" t="str">
        <f>IF(COUNTBLANK(P11:R13)&gt;3,"1er poule A",IF(AA11=1,D11,IF(AA12=1,D12,IF(AA13=1,D13,"1er poule A"))))</f>
        <v>VAXELAIRE</v>
      </c>
      <c r="O29" s="186"/>
      <c r="P29" s="186"/>
      <c r="Q29" s="186"/>
      <c r="R29" s="187">
        <v>2</v>
      </c>
      <c r="S29" s="188"/>
      <c r="Z29" s="104"/>
      <c r="AA29" s="153"/>
      <c r="AB29" s="169"/>
      <c r="AC29" s="153"/>
      <c r="AD29"/>
      <c r="AE29" s="153"/>
      <c r="AF29"/>
      <c r="AG29" s="153"/>
      <c r="AH29" s="153"/>
    </row>
    <row r="30" spans="8:24" s="6" customFormat="1" ht="12.75">
      <c r="H30" s="187">
        <v>1</v>
      </c>
      <c r="I30" s="189" t="str">
        <f>IF(R29=R31,"",IF(T30=N29,N31,N29))</f>
        <v>UNG </v>
      </c>
      <c r="J30" s="189"/>
      <c r="K30" s="189"/>
      <c r="L30" s="189"/>
      <c r="O30" s="190"/>
      <c r="P30" s="190"/>
      <c r="T30" s="189" t="str">
        <f>IF(R29=R31,"",IF(R29&gt;R31,N29,N31))</f>
        <v>VAXELAIRE</v>
      </c>
      <c r="U30" s="189"/>
      <c r="V30" s="189"/>
      <c r="W30" s="187">
        <v>2</v>
      </c>
      <c r="X30" s="111"/>
    </row>
    <row r="31" spans="4:27" s="6" customFormat="1" ht="14.25" customHeight="1">
      <c r="D31" s="193" t="s">
        <v>146</v>
      </c>
      <c r="E31" s="193"/>
      <c r="F31" s="193"/>
      <c r="G31" s="194"/>
      <c r="H31" s="195"/>
      <c r="I31" s="196" t="s">
        <v>147</v>
      </c>
      <c r="J31" s="196"/>
      <c r="K31" s="196"/>
      <c r="L31" s="196"/>
      <c r="M31" s="191"/>
      <c r="N31" s="186" t="str">
        <f>IF(COUNTBLANK(P16:R18)&gt;3,"2è poule B",IF(AA16=2,D16,IF(AA17=2,D17,IF(AA18=2,D18,"2è poule B"))))</f>
        <v>UNG </v>
      </c>
      <c r="O31" s="186"/>
      <c r="P31" s="186"/>
      <c r="Q31" s="186"/>
      <c r="R31" s="187">
        <v>0</v>
      </c>
      <c r="S31" s="185"/>
      <c r="X31" s="197"/>
      <c r="Y31" s="193" t="s">
        <v>148</v>
      </c>
      <c r="Z31" s="193"/>
      <c r="AA31" s="193"/>
    </row>
    <row r="32" spans="4:27" s="6" customFormat="1" ht="9" customHeight="1">
      <c r="D32" s="193"/>
      <c r="E32" s="193"/>
      <c r="F32" s="193"/>
      <c r="G32" s="194"/>
      <c r="H32" s="195"/>
      <c r="I32" s="196"/>
      <c r="J32" s="196"/>
      <c r="K32" s="196"/>
      <c r="L32" s="196"/>
      <c r="M32" s="111"/>
      <c r="O32" s="198"/>
      <c r="P32" s="198"/>
      <c r="R32" s="111"/>
      <c r="S32" s="111"/>
      <c r="X32" s="197"/>
      <c r="Y32" s="193"/>
      <c r="Z32" s="193"/>
      <c r="AA32" s="193"/>
    </row>
    <row r="33" spans="4:27" s="6" customFormat="1" ht="12.75">
      <c r="D33" s="199" t="str">
        <f>IF(H30=H36,"",IF(H30&gt;H36,I36,I30))</f>
        <v>BICHET</v>
      </c>
      <c r="E33" s="199"/>
      <c r="F33" s="199"/>
      <c r="G33" s="111"/>
      <c r="I33" s="199" t="str">
        <f>IF(H30=H36,"",IF(H30&gt;H36,I30,I36))</f>
        <v>UNG </v>
      </c>
      <c r="J33" s="199"/>
      <c r="K33" s="199"/>
      <c r="L33" s="199"/>
      <c r="N33" s="200" t="s">
        <v>149</v>
      </c>
      <c r="O33" s="200"/>
      <c r="P33" s="200"/>
      <c r="Q33" s="200"/>
      <c r="R33" s="200"/>
      <c r="T33" s="121" t="s">
        <v>150</v>
      </c>
      <c r="U33" s="121"/>
      <c r="V33" s="121"/>
      <c r="Y33" s="186" t="str">
        <f>IF(W30=W36,"",IF(W30&gt;W36,T30,T36))</f>
        <v>VAXELAIRE</v>
      </c>
      <c r="Z33" s="186"/>
      <c r="AA33" s="186"/>
    </row>
    <row r="34" spans="6:24" s="6" customFormat="1" ht="9" customHeight="1">
      <c r="F34" s="111"/>
      <c r="G34" s="197"/>
      <c r="H34" s="201"/>
      <c r="O34" s="198"/>
      <c r="P34" s="198"/>
      <c r="W34" s="113"/>
      <c r="X34" s="202"/>
    </row>
    <row r="35" spans="7:24" s="6" customFormat="1" ht="12.75">
      <c r="G35" s="197"/>
      <c r="H35" s="201"/>
      <c r="M35" s="185"/>
      <c r="N35" s="186" t="str">
        <f>IF(COUNTBLANK(P16:R18)&gt;3,"1er poule B",IF(AA16=1,D16,IF(AA17=1,D17,IF(AA18=1,D18,"1er poule B"))))</f>
        <v>JEANDIDIER</v>
      </c>
      <c r="O35" s="186"/>
      <c r="P35" s="186"/>
      <c r="Q35" s="186"/>
      <c r="R35" s="187">
        <v>2</v>
      </c>
      <c r="S35" s="188"/>
      <c r="X35" s="202"/>
    </row>
    <row r="36" spans="1:24" s="6" customFormat="1" ht="12.75">
      <c r="A36" s="153"/>
      <c r="B36" s="153"/>
      <c r="C36" s="153"/>
      <c r="D36" s="203"/>
      <c r="H36" s="187">
        <v>0</v>
      </c>
      <c r="I36" s="189" t="str">
        <f>IF(R35=R37,"",IF(T36=N35,N37,N35))</f>
        <v>BICHET</v>
      </c>
      <c r="J36" s="189"/>
      <c r="K36" s="189"/>
      <c r="L36" s="189"/>
      <c r="O36" s="190"/>
      <c r="P36" s="190"/>
      <c r="T36" s="189" t="str">
        <f>IF(R35=R37,"",IF(R35&gt;R37,N35,N37))</f>
        <v>JEANDIDIER</v>
      </c>
      <c r="U36" s="189"/>
      <c r="V36" s="189"/>
      <c r="W36" s="187">
        <v>1</v>
      </c>
      <c r="X36" s="111"/>
    </row>
    <row r="37" spans="1:27" s="6" customFormat="1" ht="12.75">
      <c r="A37" s="153"/>
      <c r="B37" s="153"/>
      <c r="C37" s="153"/>
      <c r="D37" s="203"/>
      <c r="J37" s="111"/>
      <c r="K37" s="111"/>
      <c r="M37" s="191"/>
      <c r="N37" s="186" t="str">
        <f>IF(COUNTBLANK(P11:R13)&gt;3,"2è poule A",IF(AA11=2,D11,IF(AA12=2,D12,IF(AA13=2,D13,"2è poule A"))))</f>
        <v>BICHET</v>
      </c>
      <c r="O37" s="186"/>
      <c r="P37" s="186"/>
      <c r="Q37" s="186"/>
      <c r="R37" s="187">
        <v>0</v>
      </c>
      <c r="S37" s="185"/>
      <c r="Y37" s="184" t="s">
        <v>151</v>
      </c>
      <c r="Z37" s="184"/>
      <c r="AA37" s="184"/>
    </row>
    <row r="38" spans="1:27" s="6" customFormat="1" ht="12.75">
      <c r="A38" s="153"/>
      <c r="B38" s="153"/>
      <c r="C38" s="153"/>
      <c r="D38" s="203"/>
      <c r="O38" s="104"/>
      <c r="Y38" s="199" t="str">
        <f>IF(W30=W36,"",IF(Y33=T30,T36,T30))</f>
        <v>JEANDIDIER</v>
      </c>
      <c r="Z38" s="199"/>
      <c r="AA38" s="199"/>
    </row>
    <row r="39" spans="1:4" ht="17.25" customHeight="1">
      <c r="A39" s="203"/>
      <c r="B39" s="203"/>
      <c r="C39" s="203"/>
      <c r="D39" s="203"/>
    </row>
    <row r="40" spans="1:28" ht="12.75" customHeight="1">
      <c r="A40" s="111"/>
      <c r="C40" s="204"/>
      <c r="D40" s="204"/>
      <c r="E40" s="204"/>
      <c r="F40" s="204"/>
      <c r="G40" s="204"/>
      <c r="H40" s="204"/>
      <c r="I40" s="204"/>
      <c r="J40" s="205" t="s">
        <v>152</v>
      </c>
      <c r="K40" s="205"/>
      <c r="L40" s="205"/>
      <c r="M40" s="205"/>
      <c r="N40" s="205"/>
      <c r="O40" s="205"/>
      <c r="P40" s="206">
        <v>74</v>
      </c>
      <c r="Q40" s="206"/>
      <c r="R40" s="206"/>
      <c r="S40" s="207" t="s">
        <v>153</v>
      </c>
      <c r="T40" s="207"/>
      <c r="U40" s="207"/>
      <c r="V40" s="204"/>
      <c r="W40" s="204"/>
      <c r="X40" s="204"/>
      <c r="Y40" s="204"/>
      <c r="Z40" s="204"/>
      <c r="AA40" s="204"/>
      <c r="AB40" s="111"/>
    </row>
    <row r="41" spans="1:31" ht="12.75" customHeight="1">
      <c r="A41" s="111"/>
      <c r="J41" s="205"/>
      <c r="K41" s="205"/>
      <c r="L41" s="205"/>
      <c r="M41" s="205"/>
      <c r="N41" s="205"/>
      <c r="O41" s="205"/>
      <c r="P41" s="206"/>
      <c r="Q41" s="206"/>
      <c r="R41" s="206"/>
      <c r="S41" s="207"/>
      <c r="T41" s="207"/>
      <c r="U41" s="207"/>
      <c r="AC41" s="208"/>
      <c r="AD41" s="209"/>
      <c r="AE41" s="210"/>
    </row>
    <row r="42" spans="29:46" ht="4.5" customHeight="1">
      <c r="AC42" s="208"/>
      <c r="AD42" s="209"/>
      <c r="AH42" s="153"/>
      <c r="AI42" s="169"/>
      <c r="AJ42" s="153"/>
      <c r="AL42" s="153"/>
      <c r="AM42" s="153"/>
      <c r="AN42" s="153"/>
      <c r="AO42" s="153"/>
      <c r="AP42" s="153"/>
      <c r="AQ42" s="153"/>
      <c r="AR42" s="153"/>
      <c r="AS42" s="153"/>
      <c r="AT42" s="153"/>
    </row>
    <row r="43" spans="33:37" s="152" customFormat="1" ht="12.75">
      <c r="AG43" s="180"/>
      <c r="AI43" s="180"/>
      <c r="AK43" s="211"/>
    </row>
    <row r="44" spans="5:37" s="152" customFormat="1" ht="12.75"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3"/>
      <c r="R44" s="213"/>
      <c r="T44" s="212"/>
      <c r="Y44" s="214"/>
      <c r="Z44" s="214"/>
      <c r="AA44" s="214"/>
      <c r="AB44" s="214"/>
      <c r="AG44" s="180"/>
      <c r="AI44" s="180"/>
      <c r="AK44" s="211"/>
    </row>
    <row r="45" spans="4:37" s="152" customFormat="1" ht="12.75">
      <c r="D45" s="215"/>
      <c r="E45" s="212"/>
      <c r="F45" s="212"/>
      <c r="G45" s="212"/>
      <c r="H45" s="212"/>
      <c r="J45" s="215"/>
      <c r="K45" s="215"/>
      <c r="L45" s="215"/>
      <c r="M45" s="212"/>
      <c r="N45" s="212"/>
      <c r="O45" s="212"/>
      <c r="Q45" s="212"/>
      <c r="S45" s="213"/>
      <c r="T45" s="212"/>
      <c r="Y45" s="214"/>
      <c r="Z45" s="214"/>
      <c r="AA45" s="214"/>
      <c r="AB45" s="214"/>
      <c r="AG45" s="180"/>
      <c r="AI45" s="180"/>
      <c r="AK45" s="211"/>
    </row>
    <row r="46" spans="22:35" s="152" customFormat="1" ht="12.75">
      <c r="V46" s="216"/>
      <c r="W46" s="217"/>
      <c r="X46" s="217"/>
      <c r="Y46" s="216"/>
      <c r="Z46" s="216"/>
      <c r="AH46" s="115"/>
      <c r="AI46" s="115"/>
    </row>
    <row r="47" spans="22:35" s="152" customFormat="1" ht="12.75">
      <c r="V47" s="216"/>
      <c r="W47" s="217"/>
      <c r="X47" s="217"/>
      <c r="Y47" s="216"/>
      <c r="Z47" s="218"/>
      <c r="AG47" s="180"/>
      <c r="AH47" s="115"/>
      <c r="AI47" s="115"/>
    </row>
    <row r="48" spans="22:35" s="152" customFormat="1" ht="12.75">
      <c r="V48" s="216"/>
      <c r="W48" s="217"/>
      <c r="X48" s="217"/>
      <c r="Y48" s="216"/>
      <c r="Z48" s="218"/>
      <c r="AG48" s="180"/>
      <c r="AH48" s="115"/>
      <c r="AI48" s="115"/>
    </row>
    <row r="49" spans="4:36" s="152" customFormat="1" ht="12.75">
      <c r="D49" s="181"/>
      <c r="E49" s="181"/>
      <c r="F49" s="181"/>
      <c r="AG49" s="180"/>
      <c r="AH49" s="115"/>
      <c r="AI49" s="115"/>
      <c r="AJ49" s="115"/>
    </row>
    <row r="50" spans="33:37" s="152" customFormat="1" ht="12.75">
      <c r="AG50" s="180"/>
      <c r="AI50" s="180"/>
      <c r="AK50" s="211"/>
    </row>
    <row r="51" spans="4:37" s="152" customFormat="1" ht="12.75">
      <c r="D51" s="124"/>
      <c r="E51" s="124"/>
      <c r="F51" s="124"/>
      <c r="S51" s="219"/>
      <c r="T51" s="219"/>
      <c r="U51" s="219"/>
      <c r="V51" s="219"/>
      <c r="W51" s="219"/>
      <c r="X51" s="219"/>
      <c r="AG51" s="180"/>
      <c r="AI51" s="180"/>
      <c r="AK51" s="211"/>
    </row>
    <row r="52" spans="19:37" s="152" customFormat="1" ht="12.75">
      <c r="S52" s="219"/>
      <c r="T52" s="219"/>
      <c r="U52" s="219"/>
      <c r="V52" s="219"/>
      <c r="W52" s="219"/>
      <c r="X52" s="219"/>
      <c r="AI52" s="180"/>
      <c r="AK52" s="211"/>
    </row>
    <row r="53" spans="4:33" s="152" customFormat="1" ht="12.75">
      <c r="D53" s="181"/>
      <c r="E53" s="181"/>
      <c r="F53" s="181"/>
      <c r="G53" s="181"/>
      <c r="O53" s="181"/>
      <c r="P53" s="181"/>
      <c r="Q53" s="181"/>
      <c r="R53" s="181"/>
      <c r="Y53" s="220"/>
      <c r="Z53" s="220"/>
      <c r="AA53" s="221"/>
      <c r="AG53" s="180"/>
    </row>
    <row r="54" spans="4:33" s="152" customFormat="1" ht="12.75">
      <c r="D54" s="181"/>
      <c r="E54" s="181"/>
      <c r="F54" s="181"/>
      <c r="G54" s="181"/>
      <c r="O54" s="181"/>
      <c r="P54" s="181"/>
      <c r="Q54" s="181"/>
      <c r="R54" s="181"/>
      <c r="Y54" s="220"/>
      <c r="Z54" s="220"/>
      <c r="AA54" s="221"/>
      <c r="AG54" s="180"/>
    </row>
    <row r="55" spans="4:33" s="152" customFormat="1" ht="12.75">
      <c r="D55" s="181"/>
      <c r="E55" s="181"/>
      <c r="F55" s="181"/>
      <c r="G55" s="181"/>
      <c r="O55" s="181"/>
      <c r="P55" s="181"/>
      <c r="Q55" s="181"/>
      <c r="R55" s="181"/>
      <c r="Y55" s="220"/>
      <c r="Z55" s="220"/>
      <c r="AA55" s="221"/>
      <c r="AG55" s="180"/>
    </row>
    <row r="56" spans="33:37" s="152" customFormat="1" ht="12.75">
      <c r="AG56" s="180"/>
      <c r="AI56" s="180"/>
      <c r="AK56" s="211"/>
    </row>
    <row r="57" spans="4:36" s="152" customFormat="1" ht="12.75">
      <c r="D57" s="124"/>
      <c r="E57" s="124"/>
      <c r="F57" s="124"/>
      <c r="AG57" s="180"/>
      <c r="AH57" s="115"/>
      <c r="AI57" s="115"/>
      <c r="AJ57" s="115"/>
    </row>
    <row r="58" spans="4:33" s="152" customFormat="1" ht="12.75">
      <c r="D58" s="181"/>
      <c r="E58" s="181"/>
      <c r="F58" s="181"/>
      <c r="G58" s="181"/>
      <c r="O58" s="181"/>
      <c r="P58" s="181"/>
      <c r="Q58" s="181"/>
      <c r="R58" s="181"/>
      <c r="Y58" s="220"/>
      <c r="Z58" s="220"/>
      <c r="AA58" s="221"/>
      <c r="AG58" s="180"/>
    </row>
    <row r="59" spans="4:33" s="152" customFormat="1" ht="12.75">
      <c r="D59" s="181"/>
      <c r="E59" s="181"/>
      <c r="F59" s="181"/>
      <c r="G59" s="181"/>
      <c r="O59" s="181"/>
      <c r="P59" s="181"/>
      <c r="Q59" s="181"/>
      <c r="R59" s="181"/>
      <c r="Y59" s="220"/>
      <c r="Z59" s="220"/>
      <c r="AA59" s="221"/>
      <c r="AG59" s="180"/>
    </row>
    <row r="60" spans="4:48" s="152" customFormat="1" ht="12.75">
      <c r="D60" s="181"/>
      <c r="E60" s="181"/>
      <c r="F60" s="181"/>
      <c r="G60" s="181"/>
      <c r="O60" s="181"/>
      <c r="P60" s="181"/>
      <c r="Q60" s="181"/>
      <c r="R60" s="181"/>
      <c r="Y60" s="220"/>
      <c r="Z60" s="220"/>
      <c r="AA60" s="221"/>
      <c r="AG60" s="180"/>
      <c r="AR60" s="115"/>
      <c r="AS60" s="115"/>
      <c r="AT60" s="115"/>
      <c r="AU60" s="115"/>
      <c r="AV60" s="115"/>
    </row>
    <row r="61" spans="33:46" s="152" customFormat="1" ht="12.75">
      <c r="AG61" s="180"/>
      <c r="AH61" s="181"/>
      <c r="AI61" s="182"/>
      <c r="AJ61" s="181"/>
      <c r="AK61" s="211"/>
      <c r="AL61" s="181"/>
      <c r="AT61" s="222"/>
    </row>
    <row r="62" spans="33:37" s="152" customFormat="1" ht="12.75">
      <c r="AG62" s="180"/>
      <c r="AI62" s="180"/>
      <c r="AK62" s="211"/>
    </row>
    <row r="63" spans="10:37" s="152" customFormat="1" ht="12.75">
      <c r="J63" s="223"/>
      <c r="K63" s="223"/>
      <c r="L63" s="223"/>
      <c r="M63" s="223"/>
      <c r="AG63" s="180"/>
      <c r="AI63" s="180"/>
      <c r="AK63" s="211"/>
    </row>
    <row r="64" spans="10:37" s="152" customFormat="1" ht="12.75">
      <c r="J64" s="223"/>
      <c r="K64" s="223"/>
      <c r="L64" s="223"/>
      <c r="M64" s="223"/>
      <c r="O64" s="180"/>
      <c r="AG64" s="180"/>
      <c r="AI64" s="180"/>
      <c r="AK64" s="211"/>
    </row>
    <row r="65" s="152" customFormat="1" ht="12.75">
      <c r="AK65" s="211"/>
    </row>
    <row r="66" spans="12:37" s="152" customFormat="1" ht="12.75">
      <c r="L66" s="224"/>
      <c r="AK66" s="211"/>
    </row>
    <row r="67" s="152" customFormat="1" ht="12.75">
      <c r="AK67" s="211"/>
    </row>
    <row r="68" s="152" customFormat="1" ht="12.75">
      <c r="AK68" s="211"/>
    </row>
    <row r="69" spans="33:37" s="152" customFormat="1" ht="12.75">
      <c r="AG69" s="180"/>
      <c r="AI69" s="180"/>
      <c r="AK69" s="211"/>
    </row>
    <row r="70" spans="12:37" s="152" customFormat="1" ht="12.75">
      <c r="L70" s="180"/>
      <c r="AG70" s="180"/>
      <c r="AI70" s="180"/>
      <c r="AK70" s="211"/>
    </row>
    <row r="71" s="152" customFormat="1" ht="12.75">
      <c r="S71" s="180"/>
    </row>
    <row r="72" s="152" customFormat="1" ht="12.75"/>
    <row r="73" spans="15:16" s="152" customFormat="1" ht="12.75">
      <c r="O73" s="224"/>
      <c r="P73" s="224"/>
    </row>
    <row r="74" s="152" customFormat="1" ht="12.75"/>
    <row r="75" spans="15:16" s="152" customFormat="1" ht="12.75">
      <c r="O75" s="224"/>
      <c r="P75" s="224"/>
    </row>
    <row r="76" spans="15:16" s="152" customFormat="1" ht="12.75">
      <c r="O76" s="224"/>
      <c r="P76" s="224"/>
    </row>
    <row r="77" spans="15:24" s="152" customFormat="1" ht="12.75">
      <c r="O77" s="224"/>
      <c r="P77" s="224"/>
      <c r="W77" s="216"/>
      <c r="X77" s="216"/>
    </row>
    <row r="78" s="152" customFormat="1" ht="12.75">
      <c r="X78" s="216"/>
    </row>
    <row r="79" spans="15:16" s="152" customFormat="1" ht="12.75">
      <c r="O79" s="224"/>
      <c r="P79" s="224"/>
    </row>
    <row r="80" s="152" customFormat="1" ht="12.75"/>
    <row r="81" s="152" customFormat="1" ht="12.75">
      <c r="O81" s="180"/>
    </row>
    <row r="82" spans="33:37" s="152" customFormat="1" ht="12.75">
      <c r="AG82" s="180"/>
      <c r="AI82" s="180"/>
      <c r="AK82" s="211"/>
    </row>
    <row r="83" spans="33:37" s="152" customFormat="1" ht="12.75">
      <c r="AG83" s="180"/>
      <c r="AI83" s="180"/>
      <c r="AK83" s="211"/>
    </row>
    <row r="84" spans="29:37" s="152" customFormat="1" ht="12.75">
      <c r="AC84" s="225"/>
      <c r="AD84" s="226"/>
      <c r="AE84" s="227"/>
      <c r="AG84" s="180"/>
      <c r="AI84" s="180"/>
      <c r="AK84" s="211"/>
    </row>
    <row r="85" spans="29:37" s="152" customFormat="1" ht="12.75">
      <c r="AC85" s="225"/>
      <c r="AD85" s="226"/>
      <c r="AG85" s="180"/>
      <c r="AI85" s="180"/>
      <c r="AK85" s="211"/>
    </row>
    <row r="86" spans="33:37" s="152" customFormat="1" ht="12.75">
      <c r="AG86" s="180"/>
      <c r="AI86" s="180"/>
      <c r="AK86" s="211"/>
    </row>
    <row r="87" spans="5:37" s="152" customFormat="1" ht="12.75"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3"/>
      <c r="R87" s="213"/>
      <c r="T87" s="212"/>
      <c r="Y87" s="214"/>
      <c r="Z87" s="214"/>
      <c r="AA87" s="214"/>
      <c r="AB87" s="214"/>
      <c r="AG87" s="180"/>
      <c r="AI87" s="180"/>
      <c r="AK87" s="211"/>
    </row>
    <row r="88" spans="4:37" s="152" customFormat="1" ht="12.75">
      <c r="D88" s="215"/>
      <c r="E88" s="212"/>
      <c r="F88" s="212"/>
      <c r="G88" s="212"/>
      <c r="H88" s="212"/>
      <c r="J88" s="215"/>
      <c r="K88" s="215"/>
      <c r="L88" s="215"/>
      <c r="M88" s="212"/>
      <c r="N88" s="212"/>
      <c r="O88" s="212"/>
      <c r="Q88" s="212"/>
      <c r="S88" s="213"/>
      <c r="T88" s="212"/>
      <c r="Y88" s="214"/>
      <c r="Z88" s="214"/>
      <c r="AA88" s="214"/>
      <c r="AB88" s="214"/>
      <c r="AG88" s="180"/>
      <c r="AI88" s="180"/>
      <c r="AK88" s="211"/>
    </row>
    <row r="89" spans="22:35" s="152" customFormat="1" ht="12.75">
      <c r="V89" s="216"/>
      <c r="W89" s="217"/>
      <c r="X89" s="217"/>
      <c r="Y89" s="216"/>
      <c r="Z89" s="216"/>
      <c r="AH89" s="115"/>
      <c r="AI89" s="115"/>
    </row>
    <row r="90" spans="22:35" s="152" customFormat="1" ht="12.75">
      <c r="V90" s="216"/>
      <c r="W90" s="217"/>
      <c r="X90" s="217"/>
      <c r="Y90" s="216"/>
      <c r="Z90" s="218"/>
      <c r="AG90" s="180"/>
      <c r="AH90" s="115"/>
      <c r="AI90" s="115"/>
    </row>
    <row r="91" spans="22:35" s="152" customFormat="1" ht="12.75">
      <c r="V91" s="216"/>
      <c r="W91" s="217"/>
      <c r="X91" s="217"/>
      <c r="Y91" s="216"/>
      <c r="Z91" s="218"/>
      <c r="AG91" s="180"/>
      <c r="AH91" s="115"/>
      <c r="AI91" s="115"/>
    </row>
    <row r="92" spans="4:36" s="152" customFormat="1" ht="12.75">
      <c r="D92" s="181"/>
      <c r="E92" s="181"/>
      <c r="F92" s="181"/>
      <c r="AG92" s="180"/>
      <c r="AH92" s="115"/>
      <c r="AI92" s="115"/>
      <c r="AJ92" s="115"/>
    </row>
    <row r="93" spans="33:37" s="152" customFormat="1" ht="12.75">
      <c r="AG93" s="180"/>
      <c r="AI93" s="180"/>
      <c r="AK93" s="211"/>
    </row>
    <row r="94" spans="4:37" s="152" customFormat="1" ht="12.75">
      <c r="D94" s="124"/>
      <c r="E94" s="124"/>
      <c r="F94" s="124"/>
      <c r="S94" s="219"/>
      <c r="T94" s="219"/>
      <c r="U94" s="219"/>
      <c r="V94" s="219"/>
      <c r="W94" s="219"/>
      <c r="X94" s="219"/>
      <c r="AG94" s="180"/>
      <c r="AI94" s="180"/>
      <c r="AK94" s="211"/>
    </row>
    <row r="95" spans="19:37" s="152" customFormat="1" ht="12.75">
      <c r="S95" s="219"/>
      <c r="T95" s="219"/>
      <c r="U95" s="219"/>
      <c r="V95" s="219"/>
      <c r="W95" s="219"/>
      <c r="X95" s="219"/>
      <c r="AI95" s="180"/>
      <c r="AK95" s="211"/>
    </row>
    <row r="96" spans="4:33" s="152" customFormat="1" ht="12.75">
      <c r="D96" s="181"/>
      <c r="E96" s="181"/>
      <c r="F96" s="181"/>
      <c r="G96" s="181"/>
      <c r="O96" s="181"/>
      <c r="P96" s="181"/>
      <c r="Q96" s="181"/>
      <c r="R96" s="181"/>
      <c r="Y96" s="220"/>
      <c r="Z96" s="220"/>
      <c r="AA96" s="221"/>
      <c r="AG96" s="180"/>
    </row>
    <row r="97" spans="4:33" s="152" customFormat="1" ht="12.75">
      <c r="D97" s="181"/>
      <c r="E97" s="181"/>
      <c r="F97" s="181"/>
      <c r="G97" s="181"/>
      <c r="O97" s="181"/>
      <c r="P97" s="181"/>
      <c r="Q97" s="181"/>
      <c r="R97" s="181"/>
      <c r="Y97" s="220"/>
      <c r="Z97" s="220"/>
      <c r="AA97" s="221"/>
      <c r="AG97" s="180"/>
    </row>
    <row r="98" spans="4:33" s="152" customFormat="1" ht="12.75">
      <c r="D98" s="181"/>
      <c r="E98" s="181"/>
      <c r="F98" s="181"/>
      <c r="G98" s="181"/>
      <c r="O98" s="181"/>
      <c r="P98" s="181"/>
      <c r="Q98" s="181"/>
      <c r="R98" s="181"/>
      <c r="Y98" s="220"/>
      <c r="Z98" s="220"/>
      <c r="AA98" s="221"/>
      <c r="AG98" s="180"/>
    </row>
    <row r="99" spans="33:37" s="152" customFormat="1" ht="12.75">
      <c r="AG99" s="180"/>
      <c r="AI99" s="180"/>
      <c r="AK99" s="211"/>
    </row>
    <row r="100" spans="4:36" s="152" customFormat="1" ht="12.75">
      <c r="D100" s="124"/>
      <c r="E100" s="124"/>
      <c r="F100" s="124"/>
      <c r="AG100" s="180"/>
      <c r="AH100" s="115"/>
      <c r="AI100" s="115"/>
      <c r="AJ100" s="115"/>
    </row>
    <row r="101" spans="4:33" s="152" customFormat="1" ht="12.75">
      <c r="D101" s="181"/>
      <c r="E101" s="181"/>
      <c r="F101" s="181"/>
      <c r="G101" s="181"/>
      <c r="O101" s="181"/>
      <c r="P101" s="181"/>
      <c r="Q101" s="181"/>
      <c r="R101" s="181"/>
      <c r="Y101" s="220"/>
      <c r="Z101" s="220"/>
      <c r="AA101" s="221"/>
      <c r="AG101" s="180"/>
    </row>
    <row r="102" spans="4:33" s="152" customFormat="1" ht="12.75">
      <c r="D102" s="181"/>
      <c r="E102" s="181"/>
      <c r="F102" s="181"/>
      <c r="G102" s="181"/>
      <c r="O102" s="181"/>
      <c r="P102" s="181"/>
      <c r="Q102" s="181"/>
      <c r="R102" s="181"/>
      <c r="Y102" s="220"/>
      <c r="Z102" s="220"/>
      <c r="AA102" s="221"/>
      <c r="AG102" s="180"/>
    </row>
    <row r="103" spans="4:48" s="152" customFormat="1" ht="12.75">
      <c r="D103" s="181"/>
      <c r="E103" s="181"/>
      <c r="F103" s="181"/>
      <c r="G103" s="181"/>
      <c r="O103" s="181"/>
      <c r="P103" s="181"/>
      <c r="Q103" s="181"/>
      <c r="R103" s="181"/>
      <c r="Y103" s="220"/>
      <c r="Z103" s="220"/>
      <c r="AA103" s="221"/>
      <c r="AG103" s="180"/>
      <c r="AR103" s="115"/>
      <c r="AS103" s="115"/>
      <c r="AT103" s="115"/>
      <c r="AU103" s="115"/>
      <c r="AV103" s="115"/>
    </row>
    <row r="104" spans="33:46" s="152" customFormat="1" ht="12.75">
      <c r="AG104" s="180"/>
      <c r="AH104" s="181"/>
      <c r="AI104" s="182"/>
      <c r="AJ104" s="181"/>
      <c r="AK104" s="211"/>
      <c r="AL104" s="181"/>
      <c r="AT104" s="222"/>
    </row>
    <row r="105" spans="33:37" s="152" customFormat="1" ht="12.75">
      <c r="AG105" s="180"/>
      <c r="AI105" s="180"/>
      <c r="AK105" s="211"/>
    </row>
    <row r="106" spans="10:37" s="152" customFormat="1" ht="12.75">
      <c r="J106" s="223"/>
      <c r="K106" s="223"/>
      <c r="L106" s="223"/>
      <c r="M106" s="223"/>
      <c r="AG106" s="180"/>
      <c r="AI106" s="180"/>
      <c r="AK106" s="211"/>
    </row>
    <row r="107" spans="10:37" s="152" customFormat="1" ht="12.75">
      <c r="J107" s="223"/>
      <c r="K107" s="223"/>
      <c r="L107" s="223"/>
      <c r="M107" s="223"/>
      <c r="O107" s="180"/>
      <c r="AG107" s="180"/>
      <c r="AI107" s="180"/>
      <c r="AK107" s="211"/>
    </row>
    <row r="108" s="152" customFormat="1" ht="12.75">
      <c r="AK108" s="211"/>
    </row>
    <row r="109" spans="12:37" s="152" customFormat="1" ht="12.75">
      <c r="L109" s="224"/>
      <c r="AK109" s="211"/>
    </row>
    <row r="110" s="152" customFormat="1" ht="12.75">
      <c r="AK110" s="211"/>
    </row>
    <row r="111" s="152" customFormat="1" ht="12.75">
      <c r="AK111" s="211"/>
    </row>
    <row r="112" spans="33:37" s="152" customFormat="1" ht="12.75">
      <c r="AG112" s="180"/>
      <c r="AI112" s="180"/>
      <c r="AK112" s="211"/>
    </row>
    <row r="113" spans="12:37" s="152" customFormat="1" ht="12.75">
      <c r="L113" s="180"/>
      <c r="AG113" s="180"/>
      <c r="AI113" s="180"/>
      <c r="AK113" s="211"/>
    </row>
    <row r="114" s="152" customFormat="1" ht="12.75">
      <c r="S114" s="180"/>
    </row>
    <row r="115" s="152" customFormat="1" ht="12.75"/>
    <row r="116" spans="15:16" s="152" customFormat="1" ht="12.75">
      <c r="O116" s="224"/>
      <c r="P116" s="224"/>
    </row>
    <row r="117" s="152" customFormat="1" ht="12.75"/>
    <row r="118" spans="15:16" s="152" customFormat="1" ht="12.75">
      <c r="O118" s="224"/>
      <c r="P118" s="224"/>
    </row>
    <row r="119" spans="15:16" s="152" customFormat="1" ht="12.75">
      <c r="O119" s="224"/>
      <c r="P119" s="224"/>
    </row>
    <row r="120" spans="15:24" s="152" customFormat="1" ht="12.75">
      <c r="O120" s="224"/>
      <c r="P120" s="224"/>
      <c r="W120" s="216"/>
      <c r="X120" s="216"/>
    </row>
    <row r="121" s="152" customFormat="1" ht="12.75">
      <c r="X121" s="216"/>
    </row>
    <row r="122" spans="15:16" s="152" customFormat="1" ht="12.75">
      <c r="O122" s="224"/>
      <c r="P122" s="224"/>
    </row>
    <row r="123" s="152" customFormat="1" ht="12.75"/>
    <row r="124" s="152" customFormat="1" ht="12.75">
      <c r="O124" s="180"/>
    </row>
    <row r="125" spans="33:37" s="152" customFormat="1" ht="12.75">
      <c r="AG125" s="180"/>
      <c r="AI125" s="180"/>
      <c r="AK125" s="211"/>
    </row>
    <row r="126" spans="33:37" s="152" customFormat="1" ht="12.75">
      <c r="AG126" s="180"/>
      <c r="AI126" s="180"/>
      <c r="AK126" s="211"/>
    </row>
    <row r="127" spans="29:37" s="152" customFormat="1" ht="12.75">
      <c r="AC127" s="225"/>
      <c r="AD127" s="226"/>
      <c r="AE127" s="227"/>
      <c r="AG127" s="180"/>
      <c r="AI127" s="180"/>
      <c r="AK127" s="211"/>
    </row>
    <row r="128" spans="29:37" s="152" customFormat="1" ht="12.75">
      <c r="AC128" s="225"/>
      <c r="AD128" s="226"/>
      <c r="AG128" s="180"/>
      <c r="AI128" s="180"/>
      <c r="AK128" s="211"/>
    </row>
    <row r="129" spans="33:37" s="152" customFormat="1" ht="12.75">
      <c r="AG129" s="180"/>
      <c r="AI129" s="180"/>
      <c r="AK129" s="211"/>
    </row>
    <row r="130" spans="5:37" s="152" customFormat="1" ht="12.75"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3"/>
      <c r="R130" s="213"/>
      <c r="T130" s="212"/>
      <c r="Y130" s="214"/>
      <c r="Z130" s="214"/>
      <c r="AA130" s="214"/>
      <c r="AB130" s="214"/>
      <c r="AG130" s="180"/>
      <c r="AI130" s="180"/>
      <c r="AK130" s="211"/>
    </row>
    <row r="131" spans="4:37" s="152" customFormat="1" ht="12.75">
      <c r="D131" s="215"/>
      <c r="E131" s="212"/>
      <c r="F131" s="212"/>
      <c r="G131" s="212"/>
      <c r="H131" s="212"/>
      <c r="J131" s="215"/>
      <c r="K131" s="215"/>
      <c r="L131" s="215"/>
      <c r="M131" s="212"/>
      <c r="N131" s="212"/>
      <c r="O131" s="212"/>
      <c r="Q131" s="212"/>
      <c r="S131" s="213"/>
      <c r="T131" s="212"/>
      <c r="Y131" s="214"/>
      <c r="Z131" s="214"/>
      <c r="AA131" s="214"/>
      <c r="AB131" s="214"/>
      <c r="AG131" s="180"/>
      <c r="AI131" s="180"/>
      <c r="AK131" s="211"/>
    </row>
    <row r="132" spans="22:35" s="152" customFormat="1" ht="12.75">
      <c r="V132" s="216"/>
      <c r="W132" s="217"/>
      <c r="X132" s="217"/>
      <c r="Y132" s="216"/>
      <c r="Z132" s="216"/>
      <c r="AH132" s="115"/>
      <c r="AI132" s="115"/>
    </row>
    <row r="133" spans="22:35" s="152" customFormat="1" ht="12.75">
      <c r="V133" s="216"/>
      <c r="W133" s="217"/>
      <c r="X133" s="217"/>
      <c r="Y133" s="216"/>
      <c r="Z133" s="218"/>
      <c r="AG133" s="180"/>
      <c r="AH133" s="115"/>
      <c r="AI133" s="115"/>
    </row>
    <row r="134" spans="22:35" s="152" customFormat="1" ht="12.75">
      <c r="V134" s="216"/>
      <c r="W134" s="217"/>
      <c r="X134" s="217"/>
      <c r="Y134" s="216"/>
      <c r="Z134" s="218"/>
      <c r="AG134" s="180"/>
      <c r="AH134" s="115"/>
      <c r="AI134" s="115"/>
    </row>
    <row r="135" spans="4:36" s="152" customFormat="1" ht="12.75">
      <c r="D135" s="181"/>
      <c r="E135" s="181"/>
      <c r="F135" s="181"/>
      <c r="AG135" s="180"/>
      <c r="AH135" s="115"/>
      <c r="AI135" s="115"/>
      <c r="AJ135" s="115"/>
    </row>
    <row r="136" spans="33:37" s="152" customFormat="1" ht="12.75">
      <c r="AG136" s="180"/>
      <c r="AI136" s="180"/>
      <c r="AK136" s="211"/>
    </row>
    <row r="137" spans="4:37" s="152" customFormat="1" ht="12.75">
      <c r="D137" s="124"/>
      <c r="E137" s="124"/>
      <c r="F137" s="124"/>
      <c r="S137" s="219"/>
      <c r="T137" s="219"/>
      <c r="U137" s="219"/>
      <c r="V137" s="219"/>
      <c r="W137" s="219"/>
      <c r="X137" s="219"/>
      <c r="AG137" s="180"/>
      <c r="AI137" s="180"/>
      <c r="AK137" s="211"/>
    </row>
    <row r="138" spans="19:37" s="152" customFormat="1" ht="12.75">
      <c r="S138" s="219"/>
      <c r="T138" s="219"/>
      <c r="U138" s="219"/>
      <c r="V138" s="219"/>
      <c r="W138" s="219"/>
      <c r="X138" s="219"/>
      <c r="AI138" s="180"/>
      <c r="AK138" s="211"/>
    </row>
    <row r="139" spans="4:33" s="152" customFormat="1" ht="12.75">
      <c r="D139" s="181"/>
      <c r="E139" s="181"/>
      <c r="F139" s="181"/>
      <c r="G139" s="181"/>
      <c r="O139" s="181"/>
      <c r="P139" s="181"/>
      <c r="Q139" s="181"/>
      <c r="R139" s="181"/>
      <c r="Y139" s="220"/>
      <c r="Z139" s="220"/>
      <c r="AA139" s="221"/>
      <c r="AG139" s="180"/>
    </row>
    <row r="140" spans="4:33" s="152" customFormat="1" ht="12.75">
      <c r="D140" s="181"/>
      <c r="E140" s="181"/>
      <c r="F140" s="181"/>
      <c r="G140" s="181"/>
      <c r="O140" s="181"/>
      <c r="P140" s="181"/>
      <c r="Q140" s="181"/>
      <c r="R140" s="181"/>
      <c r="Y140" s="220"/>
      <c r="Z140" s="220"/>
      <c r="AA140" s="221"/>
      <c r="AG140" s="180"/>
    </row>
    <row r="141" spans="4:33" s="152" customFormat="1" ht="12.75">
      <c r="D141" s="181"/>
      <c r="E141" s="181"/>
      <c r="F141" s="181"/>
      <c r="G141" s="181"/>
      <c r="O141" s="181"/>
      <c r="P141" s="181"/>
      <c r="Q141" s="181"/>
      <c r="R141" s="181"/>
      <c r="Y141" s="220"/>
      <c r="Z141" s="220"/>
      <c r="AA141" s="221"/>
      <c r="AG141" s="180"/>
    </row>
    <row r="142" spans="33:37" s="152" customFormat="1" ht="12.75">
      <c r="AG142" s="180"/>
      <c r="AI142" s="180"/>
      <c r="AK142" s="211"/>
    </row>
    <row r="143" spans="4:36" s="152" customFormat="1" ht="12.75">
      <c r="D143" s="124"/>
      <c r="E143" s="124"/>
      <c r="F143" s="124"/>
      <c r="AG143" s="180"/>
      <c r="AH143" s="115"/>
      <c r="AI143" s="115"/>
      <c r="AJ143" s="115"/>
    </row>
    <row r="144" spans="4:33" s="152" customFormat="1" ht="12.75">
      <c r="D144" s="181"/>
      <c r="E144" s="181"/>
      <c r="F144" s="181"/>
      <c r="G144" s="181"/>
      <c r="O144" s="181"/>
      <c r="P144" s="181"/>
      <c r="Q144" s="181"/>
      <c r="R144" s="181"/>
      <c r="Y144" s="220"/>
      <c r="Z144" s="220"/>
      <c r="AA144" s="221"/>
      <c r="AG144" s="180"/>
    </row>
    <row r="145" spans="4:33" s="152" customFormat="1" ht="12.75">
      <c r="D145" s="181"/>
      <c r="E145" s="181"/>
      <c r="F145" s="181"/>
      <c r="G145" s="181"/>
      <c r="O145" s="181"/>
      <c r="P145" s="181"/>
      <c r="Q145" s="181"/>
      <c r="R145" s="181"/>
      <c r="Y145" s="220"/>
      <c r="Z145" s="220"/>
      <c r="AA145" s="221"/>
      <c r="AG145" s="180"/>
    </row>
    <row r="146" spans="4:48" s="152" customFormat="1" ht="12.75">
      <c r="D146" s="181"/>
      <c r="E146" s="181"/>
      <c r="F146" s="181"/>
      <c r="G146" s="181"/>
      <c r="O146" s="181"/>
      <c r="P146" s="181"/>
      <c r="Q146" s="181"/>
      <c r="R146" s="181"/>
      <c r="Y146" s="220"/>
      <c r="Z146" s="220"/>
      <c r="AA146" s="221"/>
      <c r="AG146" s="180"/>
      <c r="AR146" s="115"/>
      <c r="AS146" s="115"/>
      <c r="AT146" s="115"/>
      <c r="AU146" s="115"/>
      <c r="AV146" s="115"/>
    </row>
    <row r="147" spans="33:46" s="152" customFormat="1" ht="12.75">
      <c r="AG147" s="180"/>
      <c r="AH147" s="181"/>
      <c r="AI147" s="182"/>
      <c r="AJ147" s="181"/>
      <c r="AK147" s="211"/>
      <c r="AL147" s="181"/>
      <c r="AT147" s="222"/>
    </row>
    <row r="148" spans="33:37" s="152" customFormat="1" ht="12.75">
      <c r="AG148" s="180"/>
      <c r="AI148" s="180"/>
      <c r="AK148" s="211"/>
    </row>
    <row r="149" spans="10:37" s="152" customFormat="1" ht="12.75">
      <c r="J149" s="223"/>
      <c r="K149" s="223"/>
      <c r="L149" s="223"/>
      <c r="M149" s="223"/>
      <c r="AG149" s="180"/>
      <c r="AI149" s="180"/>
      <c r="AK149" s="211"/>
    </row>
    <row r="150" spans="10:37" s="152" customFormat="1" ht="12.75">
      <c r="J150" s="223"/>
      <c r="K150" s="223"/>
      <c r="L150" s="223"/>
      <c r="M150" s="223"/>
      <c r="O150" s="180"/>
      <c r="AG150" s="180"/>
      <c r="AI150" s="180"/>
      <c r="AK150" s="211"/>
    </row>
    <row r="151" s="152" customFormat="1" ht="12.75">
      <c r="AK151" s="211"/>
    </row>
    <row r="152" spans="12:37" s="152" customFormat="1" ht="12.75">
      <c r="L152" s="224"/>
      <c r="AK152" s="211"/>
    </row>
    <row r="153" s="152" customFormat="1" ht="12.75">
      <c r="AK153" s="211"/>
    </row>
    <row r="154" s="152" customFormat="1" ht="12.75">
      <c r="AK154" s="211"/>
    </row>
    <row r="155" spans="33:37" s="152" customFormat="1" ht="12.75">
      <c r="AG155" s="180"/>
      <c r="AI155" s="180"/>
      <c r="AK155" s="211"/>
    </row>
    <row r="156" spans="12:37" s="152" customFormat="1" ht="12.75">
      <c r="L156" s="180"/>
      <c r="AG156" s="180"/>
      <c r="AI156" s="180"/>
      <c r="AK156" s="211"/>
    </row>
    <row r="157" s="152" customFormat="1" ht="12.75">
      <c r="S157" s="180"/>
    </row>
    <row r="158" s="152" customFormat="1" ht="12.75"/>
    <row r="159" spans="15:16" s="152" customFormat="1" ht="12.75">
      <c r="O159" s="224"/>
      <c r="P159" s="224"/>
    </row>
    <row r="160" s="152" customFormat="1" ht="12.75"/>
    <row r="161" spans="15:16" s="152" customFormat="1" ht="12.75">
      <c r="O161" s="224"/>
      <c r="P161" s="224"/>
    </row>
    <row r="162" spans="15:16" s="152" customFormat="1" ht="12.75">
      <c r="O162" s="224"/>
      <c r="P162" s="224"/>
    </row>
    <row r="163" spans="15:24" s="152" customFormat="1" ht="12.75">
      <c r="O163" s="224"/>
      <c r="P163" s="224"/>
      <c r="W163" s="216"/>
      <c r="X163" s="216"/>
    </row>
    <row r="164" s="152" customFormat="1" ht="12.75">
      <c r="X164" s="216"/>
    </row>
    <row r="165" spans="15:16" s="152" customFormat="1" ht="12.75">
      <c r="O165" s="224"/>
      <c r="P165" s="224"/>
    </row>
    <row r="166" s="152" customFormat="1" ht="12.75"/>
    <row r="167" s="152" customFormat="1" ht="12.75">
      <c r="O167" s="180"/>
    </row>
    <row r="168" spans="33:37" s="152" customFormat="1" ht="12.75">
      <c r="AG168" s="180"/>
      <c r="AI168" s="180"/>
      <c r="AK168" s="211"/>
    </row>
    <row r="169" spans="33:37" s="152" customFormat="1" ht="12.75">
      <c r="AG169" s="180"/>
      <c r="AI169" s="180"/>
      <c r="AK169" s="211"/>
    </row>
  </sheetData>
  <sheetProtection selectLockedCells="1" selectUnlockedCells="1"/>
  <mergeCells count="82">
    <mergeCell ref="C2:AA2"/>
    <mergeCell ref="D7:E7"/>
    <mergeCell ref="G7:I7"/>
    <mergeCell ref="D9:E9"/>
    <mergeCell ref="S9:S10"/>
    <mergeCell ref="T9:T10"/>
    <mergeCell ref="U9:U10"/>
    <mergeCell ref="V9:V10"/>
    <mergeCell ref="W9:X10"/>
    <mergeCell ref="Y9:Z10"/>
    <mergeCell ref="AA9:AA10"/>
    <mergeCell ref="D10:G10"/>
    <mergeCell ref="H10:J10"/>
    <mergeCell ref="K10:N10"/>
    <mergeCell ref="D11:G11"/>
    <mergeCell ref="H11:J11"/>
    <mergeCell ref="K11:N11"/>
    <mergeCell ref="W11:X11"/>
    <mergeCell ref="Y11:Z11"/>
    <mergeCell ref="D12:G12"/>
    <mergeCell ref="H12:J12"/>
    <mergeCell ref="K12:N12"/>
    <mergeCell ref="W12:X12"/>
    <mergeCell ref="Y12:Z12"/>
    <mergeCell ref="D13:G13"/>
    <mergeCell ref="H13:J13"/>
    <mergeCell ref="K13:N13"/>
    <mergeCell ref="W13:X13"/>
    <mergeCell ref="Y13:Z13"/>
    <mergeCell ref="D15:E15"/>
    <mergeCell ref="D16:G16"/>
    <mergeCell ref="H16:J16"/>
    <mergeCell ref="K16:N16"/>
    <mergeCell ref="W16:X16"/>
    <mergeCell ref="Y16:Z16"/>
    <mergeCell ref="D17:G17"/>
    <mergeCell ref="H17:J17"/>
    <mergeCell ref="K17:N17"/>
    <mergeCell ref="W17:X17"/>
    <mergeCell ref="Y17:Z17"/>
    <mergeCell ref="D18:G18"/>
    <mergeCell ref="H18:J18"/>
    <mergeCell ref="K18:N18"/>
    <mergeCell ref="W18:X18"/>
    <mergeCell ref="Y18:Z18"/>
    <mergeCell ref="G21:Q21"/>
    <mergeCell ref="E23:H23"/>
    <mergeCell ref="J23:M23"/>
    <mergeCell ref="P23:S23"/>
    <mergeCell ref="E24:H24"/>
    <mergeCell ref="P24:S24"/>
    <mergeCell ref="J25:M25"/>
    <mergeCell ref="N29:Q29"/>
    <mergeCell ref="I30:L30"/>
    <mergeCell ref="T30:V30"/>
    <mergeCell ref="D31:F32"/>
    <mergeCell ref="G31:G32"/>
    <mergeCell ref="H31:H32"/>
    <mergeCell ref="I31:L32"/>
    <mergeCell ref="N31:Q31"/>
    <mergeCell ref="X31:X32"/>
    <mergeCell ref="Y31:AA32"/>
    <mergeCell ref="D33:F33"/>
    <mergeCell ref="I33:L33"/>
    <mergeCell ref="N33:R33"/>
    <mergeCell ref="T33:V33"/>
    <mergeCell ref="Y33:AA33"/>
    <mergeCell ref="G34:G35"/>
    <mergeCell ref="H34:H35"/>
    <mergeCell ref="X34:X35"/>
    <mergeCell ref="N35:Q35"/>
    <mergeCell ref="A36:C36"/>
    <mergeCell ref="I36:L36"/>
    <mergeCell ref="T36:V36"/>
    <mergeCell ref="A37:C37"/>
    <mergeCell ref="N37:Q37"/>
    <mergeCell ref="Y37:AA37"/>
    <mergeCell ref="A38:C38"/>
    <mergeCell ref="Y38:AA38"/>
    <mergeCell ref="J40:O41"/>
    <mergeCell ref="P40:R41"/>
    <mergeCell ref="S40:U41"/>
  </mergeCells>
  <conditionalFormatting sqref="A36:A38 P24 P66 P109 P152 P195 P238 T30 T36 T73 T79 T116 T122 T159 T165 T202 T208 T245 T251 Y33 Y38 Y76 Y119 Y162 Y205 Y248">
    <cfRule type="cellIs" priority="1" dxfId="18" operator="equal" stopIfTrue="1">
      <formula>"en cours"</formula>
    </cfRule>
  </conditionalFormatting>
  <conditionalFormatting sqref="D11:D13 D16:D18 D53:D55 D58:D60 D96:D98 D101:D103 D139:D141 D144:D146 D182:D184 D187:D189 D225:D227 D230:D232 E11:K11 E16:J17 E53:G53 E60:G60 E96:G96 E103:G103 E139:G139 E146:G146 E182:G182 E189:G189 E225:G225 E232:G232 H12:H13 H18 H30 H36 H53:H55 H58:H60 H73 H79 H96:H98 H101:H103 H116 H122 H139:H141 H144:H146 H159 H165 H182:H184 H187:H189 H202 H208 H225:H227 H230:H232 H245 H251 H263:I268 I53:K53 I60:K60 I96:K96 I103:K103 I139:K139 I146:K146 I182:K182 I189:K189 I225:K225 I232:K232 N23 N25 N65 N67 N108 N110 N151 N153 N194 N196 N237 N239 P11:R13 P16:R18 P53:R55 P58:R60 P96:R98 P101:R103 P139:R141 P144:R146 P182:R184 P187:R189 P225:R227 P230:R232 R29 R31:R32 R35 R37 R72 R74:R75 R78 R80 R115 R117:R118 R121 R123 R158 R160:R161 R164 R166 R201 R203:R204 R207 R209 R244 R246:R247 R250 R252 W30:X30 W36:X36 W73:X73 W79:X79 W116:X116 W122:X122 W159:X159 W165:X165 W202:X202 W208:X208 W245:X245 W251:X251">
    <cfRule type="cellIs" priority="2" dxfId="19" operator="equal" stopIfTrue="1">
      <formula>"?"</formula>
    </cfRule>
  </conditionalFormatting>
  <conditionalFormatting sqref="L360:L374 Y11:Z13 Y16:Z18 Y53:Z55 Y58:Z60 Y96:Z98 Y101:Z103 Y139:Z141 Y144:Z146 Y182:Z184 Y187:Z189 Y225:Z227 Y230:Z232 AH4:AI7 AH15:AJ15 AH46:AI49 AH57:AJ57 AH89:AI92 AH100:AJ100 AH132:AI135 AH143:AJ143 AH175:AI178 AH186:AJ186 AH218:AI221 AH229:AJ229 AJ7 AJ49 AJ92 AJ135 AJ178 AJ221 AR60:AS61 AR103:AS104 AR146:AS147 AR189:AS190 AR232:AS233 AT60:AV60 AT103:AV103 AT146:AV146 AT189:AV189 AT232:AV232 AU18:AV18">
    <cfRule type="cellIs" priority="3" dxfId="13" operator="equal" stopIfTrue="1">
      <formula>"?"</formula>
    </cfRule>
  </conditionalFormatting>
  <conditionalFormatting sqref="S11:S13 S16:S18 S53:S55 S58:S60 S96:S98 S101:S103 S139:S141 S144:S146 S182:S184 S187:S189 S225:S227 S230:S232 AM19 AM53:AM55 AM58:AM61 AM96:AM98 AM101:AM104 AM139:AM141 AM144:AM147 AM182:AM184 AM187:AM190 AM225:AM227 AM230:AM233">
    <cfRule type="cellIs" priority="4" dxfId="20" operator="equal" stopIfTrue="1">
      <formula>0</formula>
    </cfRule>
  </conditionalFormatting>
  <conditionalFormatting sqref="W361:X367 AG11:AG13 AG16:AG18 AG53:AG55 AG58:AG60 AG96:AG98 AG101:AG103 AG139:AG141 AG144:AG146 AG182:AG184 AG187:AG189 AG225:AG227 AG230:AG232 AQ11:AQ16 AQ18:AQ23">
    <cfRule type="cellIs" priority="5" dxfId="0" operator="equal" stopIfTrue="1">
      <formula>0</formula>
    </cfRule>
  </conditionalFormatting>
  <conditionalFormatting sqref="AA11:AA13 AA16:AA18 AA53:AA55 AA58:AA60 AA96:AA98 AA101:AA103 AA139:AA141 AA144:AA146 AA182:AA184 AA187:AA189 AA225:AA227 AA230:AA232">
    <cfRule type="cellIs" priority="6" dxfId="18" operator="equal" stopIfTrue="1">
      <formula>5</formula>
    </cfRule>
    <cfRule type="cellIs" priority="7" dxfId="18" operator="equal" stopIfTrue="1">
      <formula>6</formula>
    </cfRule>
  </conditionalFormatting>
  <conditionalFormatting sqref="AH11:AO13 AH16:AO18">
    <cfRule type="cellIs" priority="8" dxfId="21" operator="greaterThanOrEqual" stopIfTrue="1">
      <formula>50</formula>
    </cfRule>
    <cfRule type="cellIs" priority="9" dxfId="3" operator="between" stopIfTrue="1">
      <formula>32</formula>
      <formula>50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V169"/>
  <sheetViews>
    <sheetView workbookViewId="0" topLeftCell="A1">
      <selection activeCell="P6" sqref="P6"/>
    </sheetView>
  </sheetViews>
  <sheetFormatPr defaultColWidth="4.57421875" defaultRowHeight="12.75"/>
  <cols>
    <col min="1" max="1" width="14.28125" style="6" customWidth="1"/>
    <col min="2" max="2" width="1.28515625" style="6" customWidth="1"/>
    <col min="3" max="3" width="3.28125" style="6" customWidth="1"/>
    <col min="4" max="4" width="7.140625" style="6" customWidth="1"/>
    <col min="5" max="6" width="4.00390625" style="6" customWidth="1"/>
    <col min="7" max="8" width="3.421875" style="6" customWidth="1"/>
    <col min="9" max="9" width="4.57421875" style="6" customWidth="1"/>
    <col min="10" max="11" width="3.421875" style="6" customWidth="1"/>
    <col min="12" max="12" width="4.28125" style="6" customWidth="1"/>
    <col min="13" max="13" width="4.00390625" style="6" customWidth="1"/>
    <col min="14" max="14" width="3.140625" style="6" customWidth="1"/>
    <col min="15" max="15" width="4.28125" style="6" customWidth="1"/>
    <col min="16" max="18" width="3.421875" style="6" customWidth="1"/>
    <col min="19" max="22" width="5.7109375" style="6" customWidth="1"/>
    <col min="23" max="23" width="3.421875" style="6" customWidth="1"/>
    <col min="24" max="24" width="2.28125" style="6" customWidth="1"/>
    <col min="25" max="25" width="3.421875" style="6" customWidth="1"/>
    <col min="26" max="26" width="6.57421875" style="6" customWidth="1"/>
    <col min="27" max="27" width="8.00390625" style="6" customWidth="1"/>
    <col min="28" max="28" width="1.1484375" style="6" customWidth="1"/>
    <col min="29" max="30" width="9.57421875" style="6" customWidth="1"/>
    <col min="31" max="32" width="1.1484375" style="6" customWidth="1"/>
    <col min="33" max="33" width="19.8515625" style="104" customWidth="1"/>
    <col min="34" max="34" width="20.421875" style="6" customWidth="1"/>
    <col min="35" max="35" width="4.8515625" style="104" customWidth="1"/>
    <col min="36" max="36" width="4.8515625" style="6" customWidth="1"/>
    <col min="37" max="37" width="4.8515625" style="0" customWidth="1"/>
    <col min="38" max="41" width="4.8515625" style="6" customWidth="1"/>
    <col min="42" max="42" width="4.28125" style="6" customWidth="1"/>
    <col min="43" max="43" width="19.421875" style="6" customWidth="1"/>
    <col min="44" max="16384" width="4.28125" style="6" customWidth="1"/>
  </cols>
  <sheetData>
    <row r="1" ht="6" customHeight="1"/>
    <row r="2" spans="3:28" ht="12.75">
      <c r="C2" s="105" t="s">
        <v>114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6"/>
    </row>
    <row r="3" spans="4:47" ht="20.25" customHeight="1">
      <c r="D3" s="107" t="s">
        <v>154</v>
      </c>
      <c r="E3" s="108"/>
      <c r="F3" s="108"/>
      <c r="G3" s="108"/>
      <c r="H3" s="108"/>
      <c r="J3" s="107"/>
      <c r="K3" s="107"/>
      <c r="L3" s="107"/>
      <c r="M3" s="108"/>
      <c r="N3" s="108"/>
      <c r="O3" s="108"/>
      <c r="Q3" s="108"/>
      <c r="S3" s="109"/>
      <c r="T3" s="108"/>
      <c r="Y3" s="106"/>
      <c r="Z3" s="106"/>
      <c r="AA3" s="106"/>
      <c r="AB3" s="106"/>
      <c r="AG3" s="110"/>
      <c r="AH3" s="111"/>
      <c r="AI3" s="110"/>
      <c r="AJ3" s="111"/>
      <c r="AK3" s="112"/>
      <c r="AL3" s="111"/>
      <c r="AM3" s="111"/>
      <c r="AN3" s="111"/>
      <c r="AO3" s="111"/>
      <c r="AP3" s="111"/>
      <c r="AQ3" s="111"/>
      <c r="AR3" s="111"/>
      <c r="AS3" s="111"/>
      <c r="AT3" s="111"/>
      <c r="AU3" s="111"/>
    </row>
    <row r="4" spans="22:47" ht="12.75">
      <c r="V4" s="113"/>
      <c r="W4" s="114" t="s">
        <v>116</v>
      </c>
      <c r="X4" s="114"/>
      <c r="Y4" s="113">
        <v>3</v>
      </c>
      <c r="Z4" s="113" t="s">
        <v>117</v>
      </c>
      <c r="AG4" s="111"/>
      <c r="AH4" s="115"/>
      <c r="AI4" s="115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</row>
    <row r="5" spans="22:47" ht="12.75">
      <c r="V5" s="113"/>
      <c r="W5" s="116" t="s">
        <v>118</v>
      </c>
      <c r="X5" s="116"/>
      <c r="Y5" s="117">
        <f>(Y4+1)/2</f>
        <v>2</v>
      </c>
      <c r="Z5" s="118" t="s">
        <v>119</v>
      </c>
      <c r="AG5" s="110"/>
      <c r="AH5" s="115"/>
      <c r="AI5" s="115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</row>
    <row r="6" spans="22:47" ht="12.75">
      <c r="V6" s="113"/>
      <c r="W6" s="116"/>
      <c r="X6" s="116"/>
      <c r="Y6" s="117"/>
      <c r="Z6" s="118"/>
      <c r="AG6" s="110"/>
      <c r="AH6" s="115"/>
      <c r="AI6" s="115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</row>
    <row r="7" spans="4:47" ht="12.75">
      <c r="D7" s="119" t="s">
        <v>120</v>
      </c>
      <c r="E7" s="119"/>
      <c r="F7" s="120"/>
      <c r="G7" s="121" t="s">
        <v>121</v>
      </c>
      <c r="H7" s="121"/>
      <c r="I7" s="121"/>
      <c r="AG7" s="110"/>
      <c r="AH7" s="122"/>
      <c r="AI7" s="122"/>
      <c r="AJ7" s="122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</row>
    <row r="8" spans="33:47" ht="4.5" customHeight="1">
      <c r="AG8" s="110"/>
      <c r="AH8" s="111"/>
      <c r="AI8" s="110"/>
      <c r="AJ8" s="111"/>
      <c r="AK8" s="112"/>
      <c r="AL8" s="111"/>
      <c r="AM8" s="111"/>
      <c r="AN8" s="111"/>
      <c r="AO8" s="111"/>
      <c r="AP8" s="111"/>
      <c r="AQ8" s="111"/>
      <c r="AR8" s="111"/>
      <c r="AS8" s="111"/>
      <c r="AT8" s="111"/>
      <c r="AU8" s="111"/>
    </row>
    <row r="9" spans="4:47" ht="36" customHeight="1">
      <c r="D9" s="123" t="s">
        <v>122</v>
      </c>
      <c r="E9" s="123"/>
      <c r="F9" s="124"/>
      <c r="R9" s="125"/>
      <c r="S9" s="126" t="s">
        <v>123</v>
      </c>
      <c r="T9" s="127" t="s">
        <v>124</v>
      </c>
      <c r="U9" s="127" t="s">
        <v>125</v>
      </c>
      <c r="V9" s="127" t="s">
        <v>126</v>
      </c>
      <c r="W9" s="127" t="s">
        <v>127</v>
      </c>
      <c r="X9" s="127"/>
      <c r="Y9" s="128" t="s">
        <v>128</v>
      </c>
      <c r="Z9" s="128"/>
      <c r="AA9" s="129" t="s">
        <v>129</v>
      </c>
      <c r="AG9" s="110"/>
      <c r="AH9" s="111"/>
      <c r="AI9" s="110"/>
      <c r="AJ9" s="111"/>
      <c r="AK9" s="112"/>
      <c r="AL9" s="111"/>
      <c r="AM9" s="111"/>
      <c r="AN9" s="111"/>
      <c r="AO9" s="111"/>
      <c r="AP9" s="111"/>
      <c r="AQ9" s="111"/>
      <c r="AR9" s="111"/>
      <c r="AS9" s="111"/>
      <c r="AT9" s="111"/>
      <c r="AU9" s="111"/>
    </row>
    <row r="10" spans="1:47" ht="18" customHeight="1">
      <c r="A10" s="130" t="s">
        <v>130</v>
      </c>
      <c r="C10" s="111"/>
      <c r="D10" s="131" t="s">
        <v>0</v>
      </c>
      <c r="E10" s="131"/>
      <c r="F10" s="131"/>
      <c r="G10" s="131"/>
      <c r="H10" s="132" t="s">
        <v>1</v>
      </c>
      <c r="I10" s="132"/>
      <c r="J10" s="132"/>
      <c r="K10" s="128" t="s">
        <v>2</v>
      </c>
      <c r="L10" s="128"/>
      <c r="M10" s="128"/>
      <c r="N10" s="128"/>
      <c r="O10" s="133"/>
      <c r="P10" s="134">
        <v>1</v>
      </c>
      <c r="Q10" s="135">
        <v>4</v>
      </c>
      <c r="R10" s="136">
        <v>6</v>
      </c>
      <c r="S10" s="126"/>
      <c r="T10" s="127"/>
      <c r="U10" s="127"/>
      <c r="V10" s="127"/>
      <c r="W10" s="127"/>
      <c r="X10" s="127"/>
      <c r="Y10" s="128"/>
      <c r="Z10" s="128"/>
      <c r="AA10" s="129"/>
      <c r="AG10" s="137"/>
      <c r="AH10" s="121"/>
      <c r="AI10" s="110"/>
      <c r="AJ10" s="111"/>
      <c r="AK10" s="112"/>
      <c r="AL10" s="111"/>
      <c r="AM10" s="111"/>
      <c r="AN10" s="111"/>
      <c r="AO10" s="111"/>
      <c r="AP10" s="111"/>
      <c r="AQ10" s="110"/>
      <c r="AR10" s="111"/>
      <c r="AS10" s="110"/>
      <c r="AT10" s="111"/>
      <c r="AU10" s="111"/>
    </row>
    <row r="11" spans="1:47" ht="15" customHeight="1">
      <c r="A11" s="138" t="s">
        <v>134</v>
      </c>
      <c r="C11" s="139">
        <v>1</v>
      </c>
      <c r="D11" s="140" t="s">
        <v>44</v>
      </c>
      <c r="E11" s="140"/>
      <c r="F11" s="140"/>
      <c r="G11" s="140"/>
      <c r="H11" s="141" t="s">
        <v>59</v>
      </c>
      <c r="I11" s="141"/>
      <c r="J11" s="141"/>
      <c r="K11" s="142" t="s">
        <v>155</v>
      </c>
      <c r="L11" s="142"/>
      <c r="M11" s="142"/>
      <c r="N11" s="142"/>
      <c r="O11" s="143" t="s">
        <v>133</v>
      </c>
      <c r="P11" s="144"/>
      <c r="Q11" s="145">
        <v>0</v>
      </c>
      <c r="R11" s="146">
        <v>0</v>
      </c>
      <c r="S11" s="147">
        <f>3-COUNTBLANK(P11:R11)</f>
        <v>2</v>
      </c>
      <c r="T11" s="148">
        <f>COUNTIF(P11:R11,"=2")</f>
        <v>0</v>
      </c>
      <c r="U11" s="149">
        <f>Q11+R11</f>
        <v>0</v>
      </c>
      <c r="V11" s="148">
        <f>P12+P13</f>
        <v>4</v>
      </c>
      <c r="W11" s="148">
        <f>U11-V11</f>
        <v>-4</v>
      </c>
      <c r="X11" s="148"/>
      <c r="Y11" s="150">
        <f>IF(S11&lt;=0,"",W11/S11)</f>
        <v>-2</v>
      </c>
      <c r="Z11" s="150"/>
      <c r="AA11" s="151">
        <f>IF(OR(Y11="",D11=""),"",IF(COUNTBLANK(P11:R13)&gt;3,"",RANK(Y11,Y$11:Z$13)))</f>
        <v>3</v>
      </c>
      <c r="AG11" s="137"/>
      <c r="AH11" s="152"/>
      <c r="AI11" s="152"/>
      <c r="AJ11" s="152"/>
      <c r="AK11" s="152"/>
      <c r="AL11" s="152"/>
      <c r="AM11" s="152"/>
      <c r="AN11" s="152"/>
      <c r="AO11" s="152"/>
      <c r="AP11" s="153"/>
      <c r="AQ11" s="110"/>
      <c r="AR11" s="152"/>
      <c r="AS11" s="152"/>
      <c r="AT11" s="152"/>
      <c r="AU11" s="111"/>
    </row>
    <row r="12" spans="1:47" ht="15" customHeight="1">
      <c r="A12" s="138" t="s">
        <v>141</v>
      </c>
      <c r="C12" s="154">
        <v>4</v>
      </c>
      <c r="D12" s="155" t="s">
        <v>41</v>
      </c>
      <c r="E12" s="155"/>
      <c r="F12" s="155"/>
      <c r="G12" s="155"/>
      <c r="H12" s="92" t="s">
        <v>42</v>
      </c>
      <c r="I12" s="92"/>
      <c r="J12" s="92"/>
      <c r="K12" s="142" t="s">
        <v>155</v>
      </c>
      <c r="L12" s="142"/>
      <c r="M12" s="142"/>
      <c r="N12" s="142"/>
      <c r="O12" s="143"/>
      <c r="P12" s="140">
        <v>2</v>
      </c>
      <c r="Q12" s="156"/>
      <c r="R12" s="146">
        <v>2</v>
      </c>
      <c r="S12" s="147">
        <f>3-COUNTBLANK(P12:R12)</f>
        <v>2</v>
      </c>
      <c r="T12" s="148">
        <f>COUNTIF(P12:R12,"=2")</f>
        <v>2</v>
      </c>
      <c r="U12" s="149">
        <f>P12+R12</f>
        <v>4</v>
      </c>
      <c r="V12" s="148">
        <f>Q11+Q13</f>
        <v>0</v>
      </c>
      <c r="W12" s="148">
        <f>U12-V12</f>
        <v>4</v>
      </c>
      <c r="X12" s="148"/>
      <c r="Y12" s="150">
        <f>IF(S12&lt;=0,"",W12/S12)</f>
        <v>2</v>
      </c>
      <c r="Z12" s="150"/>
      <c r="AA12" s="151">
        <f>IF(OR(Y12="",D12=""),"",IF(COUNTBLANK(P11:R13)&gt;3,"",RANK(Y12,Y$11:Z$13)))</f>
        <v>1</v>
      </c>
      <c r="AG12" s="137"/>
      <c r="AH12" s="152"/>
      <c r="AI12" s="152"/>
      <c r="AJ12" s="152"/>
      <c r="AK12" s="152"/>
      <c r="AL12" s="152"/>
      <c r="AM12" s="152"/>
      <c r="AN12" s="152"/>
      <c r="AO12" s="152"/>
      <c r="AP12" s="153"/>
      <c r="AQ12" s="110"/>
      <c r="AR12" s="152"/>
      <c r="AS12" s="152"/>
      <c r="AT12" s="152"/>
      <c r="AU12" s="111"/>
    </row>
    <row r="13" spans="1:47" ht="15" customHeight="1">
      <c r="A13" s="138" t="s">
        <v>134</v>
      </c>
      <c r="C13" s="157">
        <v>6</v>
      </c>
      <c r="D13" s="158" t="s">
        <v>78</v>
      </c>
      <c r="E13" s="158"/>
      <c r="F13" s="158"/>
      <c r="G13" s="158"/>
      <c r="H13" s="159" t="s">
        <v>79</v>
      </c>
      <c r="I13" s="159"/>
      <c r="J13" s="159"/>
      <c r="K13" s="159" t="s">
        <v>155</v>
      </c>
      <c r="L13" s="159"/>
      <c r="M13" s="159"/>
      <c r="N13" s="159"/>
      <c r="O13" s="160"/>
      <c r="P13" s="161">
        <v>2</v>
      </c>
      <c r="Q13" s="162">
        <v>0</v>
      </c>
      <c r="R13" s="163"/>
      <c r="S13" s="164">
        <f>3-COUNTBLANK(P13:R13)</f>
        <v>2</v>
      </c>
      <c r="T13" s="165">
        <f>COUNTIF(P13:R13,"=2")</f>
        <v>1</v>
      </c>
      <c r="U13" s="166">
        <f>P13+Q13</f>
        <v>2</v>
      </c>
      <c r="V13" s="165">
        <f>R11+R12</f>
        <v>2</v>
      </c>
      <c r="W13" s="165">
        <f>U13-V13</f>
        <v>0</v>
      </c>
      <c r="X13" s="165"/>
      <c r="Y13" s="167">
        <f>IF(S13&lt;=0,"",W13/S13)</f>
        <v>0</v>
      </c>
      <c r="Z13" s="167"/>
      <c r="AA13" s="168">
        <f>IF(OR(Y13="",D13=""),"",IF(COUNTBLANK(P11:R13)&gt;3,"",RANK(Y13,Y$11:Z$13)))</f>
        <v>2</v>
      </c>
      <c r="AG13" s="137"/>
      <c r="AH13" s="152"/>
      <c r="AI13" s="152"/>
      <c r="AJ13" s="152"/>
      <c r="AK13" s="152"/>
      <c r="AL13" s="152"/>
      <c r="AM13" s="152"/>
      <c r="AN13" s="152"/>
      <c r="AO13" s="152"/>
      <c r="AP13" s="153"/>
      <c r="AQ13" s="110"/>
      <c r="AR13" s="152"/>
      <c r="AS13" s="152"/>
      <c r="AT13" s="152"/>
      <c r="AU13" s="111"/>
    </row>
    <row r="14" spans="1:47" ht="12.75">
      <c r="A14" s="138"/>
      <c r="AG14" s="110"/>
      <c r="AH14" s="153"/>
      <c r="AI14" s="169"/>
      <c r="AJ14" s="153"/>
      <c r="AK14" s="112"/>
      <c r="AL14" s="153"/>
      <c r="AM14" s="153"/>
      <c r="AN14" s="153"/>
      <c r="AO14" s="153"/>
      <c r="AP14" s="153"/>
      <c r="AQ14" s="110"/>
      <c r="AR14" s="152"/>
      <c r="AS14" s="152"/>
      <c r="AT14" s="152"/>
      <c r="AU14" s="111"/>
    </row>
    <row r="15" spans="1:47" ht="12.75">
      <c r="A15" s="138"/>
      <c r="D15" s="123" t="s">
        <v>137</v>
      </c>
      <c r="E15" s="123"/>
      <c r="F15" s="123"/>
      <c r="G15" s="170"/>
      <c r="H15" s="170"/>
      <c r="I15" s="170"/>
      <c r="J15" s="170"/>
      <c r="K15" s="170"/>
      <c r="L15" s="170"/>
      <c r="M15" s="170"/>
      <c r="N15" s="170"/>
      <c r="O15" s="125"/>
      <c r="P15" s="171">
        <v>2</v>
      </c>
      <c r="Q15" s="135">
        <v>3</v>
      </c>
      <c r="R15" s="172">
        <v>5</v>
      </c>
      <c r="AG15" s="110"/>
      <c r="AH15" s="122"/>
      <c r="AI15" s="122"/>
      <c r="AJ15" s="122"/>
      <c r="AK15" s="111"/>
      <c r="AL15" s="111"/>
      <c r="AM15" s="111"/>
      <c r="AN15" s="111"/>
      <c r="AO15" s="111"/>
      <c r="AP15" s="111"/>
      <c r="AQ15" s="110"/>
      <c r="AR15" s="152"/>
      <c r="AS15" s="152"/>
      <c r="AT15" s="152"/>
      <c r="AU15" s="111"/>
    </row>
    <row r="16" spans="1:47" ht="15" customHeight="1">
      <c r="A16" s="138" t="s">
        <v>134</v>
      </c>
      <c r="C16" s="139">
        <v>2</v>
      </c>
      <c r="D16" s="155" t="s">
        <v>54</v>
      </c>
      <c r="E16" s="155"/>
      <c r="F16" s="155"/>
      <c r="G16" s="155"/>
      <c r="H16" s="173" t="s">
        <v>55</v>
      </c>
      <c r="I16" s="173"/>
      <c r="J16" s="173"/>
      <c r="K16" s="173" t="s">
        <v>155</v>
      </c>
      <c r="L16" s="173"/>
      <c r="M16" s="173"/>
      <c r="N16" s="173"/>
      <c r="O16" s="174" t="s">
        <v>139</v>
      </c>
      <c r="P16" s="144"/>
      <c r="Q16" s="145">
        <v>2</v>
      </c>
      <c r="R16" s="146">
        <v>1</v>
      </c>
      <c r="S16" s="175">
        <f>3-COUNTBLANK(P16:R16)</f>
        <v>2</v>
      </c>
      <c r="T16" s="135">
        <f>COUNTIF(P16:R16,"=2")</f>
        <v>1</v>
      </c>
      <c r="U16" s="176">
        <f>Q16+R16</f>
        <v>3</v>
      </c>
      <c r="V16" s="135">
        <f>P17+P18</f>
        <v>2</v>
      </c>
      <c r="W16" s="135">
        <f>U16-V16</f>
        <v>1</v>
      </c>
      <c r="X16" s="135"/>
      <c r="Y16" s="177">
        <f>IF(S16&lt;=0,"",W16/S16)</f>
        <v>0.5</v>
      </c>
      <c r="Z16" s="177"/>
      <c r="AA16" s="178">
        <f>IF(OR(Y16="",D16=""),"",IF(COUNTBLANK(P16:R18)&gt;3,"",RANK(Y16,Y$16:Z$18)))</f>
        <v>1</v>
      </c>
      <c r="AG16" s="110"/>
      <c r="AH16" s="152"/>
      <c r="AI16" s="152"/>
      <c r="AJ16" s="152"/>
      <c r="AK16" s="152"/>
      <c r="AL16" s="152"/>
      <c r="AM16" s="152"/>
      <c r="AN16" s="152"/>
      <c r="AO16" s="152"/>
      <c r="AP16" s="153"/>
      <c r="AQ16" s="110"/>
      <c r="AR16" s="152"/>
      <c r="AS16" s="152"/>
      <c r="AT16" s="152"/>
      <c r="AU16" s="111"/>
    </row>
    <row r="17" spans="1:47" ht="15" customHeight="1">
      <c r="A17" s="138" t="s">
        <v>141</v>
      </c>
      <c r="C17" s="154">
        <v>3</v>
      </c>
      <c r="D17" s="155" t="s">
        <v>38</v>
      </c>
      <c r="E17" s="155"/>
      <c r="F17" s="155"/>
      <c r="G17" s="155"/>
      <c r="H17" s="92" t="s">
        <v>156</v>
      </c>
      <c r="I17" s="92"/>
      <c r="J17" s="92"/>
      <c r="K17" s="92" t="s">
        <v>132</v>
      </c>
      <c r="L17" s="92"/>
      <c r="M17" s="92"/>
      <c r="N17" s="92"/>
      <c r="O17" s="143"/>
      <c r="P17" s="140">
        <v>0</v>
      </c>
      <c r="Q17" s="156"/>
      <c r="R17" s="146">
        <v>2</v>
      </c>
      <c r="S17" s="147">
        <f>3-COUNTBLANK(P17:R17)</f>
        <v>2</v>
      </c>
      <c r="T17" s="148">
        <f>COUNTIF(P17:R17,"=2")</f>
        <v>1</v>
      </c>
      <c r="U17" s="149">
        <f>P17+R17</f>
        <v>2</v>
      </c>
      <c r="V17" s="148">
        <f>Q16+Q18</f>
        <v>3</v>
      </c>
      <c r="W17" s="148">
        <f>U17-V17</f>
        <v>-1</v>
      </c>
      <c r="X17" s="148"/>
      <c r="Y17" s="150">
        <f>IF(S17&lt;=0,"",W17/S17)</f>
        <v>-0.5</v>
      </c>
      <c r="Z17" s="150"/>
      <c r="AA17" s="151">
        <f>IF(OR(Y17="",D17=""),"",IF(COUNTBLANK(P16:R18)&gt;3,"",RANK(Y17,Y$16:Z$18)))</f>
        <v>3</v>
      </c>
      <c r="AG17" s="110"/>
      <c r="AH17" s="152"/>
      <c r="AI17" s="152"/>
      <c r="AJ17" s="152"/>
      <c r="AK17" s="152"/>
      <c r="AL17" s="152"/>
      <c r="AM17" s="152"/>
      <c r="AN17" s="152"/>
      <c r="AO17" s="152"/>
      <c r="AP17" s="153"/>
      <c r="AQ17" s="111"/>
      <c r="AR17" s="111"/>
      <c r="AS17" s="111"/>
      <c r="AT17" s="111"/>
      <c r="AU17" s="111"/>
    </row>
    <row r="18" spans="1:48" ht="15" customHeight="1">
      <c r="A18" s="138" t="s">
        <v>134</v>
      </c>
      <c r="C18" s="157">
        <v>5</v>
      </c>
      <c r="D18" s="158" t="s">
        <v>81</v>
      </c>
      <c r="E18" s="158"/>
      <c r="F18" s="158"/>
      <c r="G18" s="158"/>
      <c r="H18" s="159" t="s">
        <v>79</v>
      </c>
      <c r="I18" s="159"/>
      <c r="J18" s="159"/>
      <c r="K18" s="159" t="s">
        <v>135</v>
      </c>
      <c r="L18" s="159"/>
      <c r="M18" s="159"/>
      <c r="N18" s="159"/>
      <c r="O18" s="160"/>
      <c r="P18" s="161">
        <v>2</v>
      </c>
      <c r="Q18" s="162">
        <v>1</v>
      </c>
      <c r="R18" s="163"/>
      <c r="S18" s="164">
        <f>3-COUNTBLANK(P18:R18)</f>
        <v>2</v>
      </c>
      <c r="T18" s="165">
        <f>COUNTIF(P18:R18,"=2")</f>
        <v>1</v>
      </c>
      <c r="U18" s="166">
        <f>P18+Q18</f>
        <v>3</v>
      </c>
      <c r="V18" s="165">
        <f>R16+R17</f>
        <v>3</v>
      </c>
      <c r="W18" s="165">
        <f>U18-V18</f>
        <v>0</v>
      </c>
      <c r="X18" s="165"/>
      <c r="Y18" s="167">
        <f>IF(S18&lt;=0,"",W18/S18)</f>
        <v>0</v>
      </c>
      <c r="Z18" s="167"/>
      <c r="AA18" s="168">
        <f>IF(OR(Y18="",D18=""),"",IF(COUNTBLANK(P16:R18)&gt;3,"",RANK(Y18,Y$16:Z$18)))</f>
        <v>2</v>
      </c>
      <c r="AG18" s="110"/>
      <c r="AH18" s="152"/>
      <c r="AI18" s="152"/>
      <c r="AJ18" s="152"/>
      <c r="AK18" s="152"/>
      <c r="AL18" s="152"/>
      <c r="AM18" s="152"/>
      <c r="AN18" s="152"/>
      <c r="AO18" s="152"/>
      <c r="AP18" s="153"/>
      <c r="AQ18" s="110"/>
      <c r="AR18" s="152"/>
      <c r="AS18" s="152"/>
      <c r="AT18" s="152"/>
      <c r="AU18" s="122"/>
      <c r="AV18" s="122"/>
    </row>
    <row r="19" spans="25:47" ht="12.75">
      <c r="Y19" s="179"/>
      <c r="Z19" s="179"/>
      <c r="AG19" s="180"/>
      <c r="AH19" s="181"/>
      <c r="AI19" s="182"/>
      <c r="AJ19" s="181"/>
      <c r="AK19" s="112"/>
      <c r="AL19" s="181"/>
      <c r="AM19" s="153"/>
      <c r="AN19" s="153"/>
      <c r="AO19" s="153"/>
      <c r="AP19" s="153"/>
      <c r="AQ19" s="110"/>
      <c r="AR19" s="152"/>
      <c r="AS19" s="152"/>
      <c r="AT19" s="152"/>
      <c r="AU19" s="111"/>
    </row>
    <row r="20" spans="12:47" ht="12.75">
      <c r="L20" s="104"/>
      <c r="Z20" s="104"/>
      <c r="AA20" s="153"/>
      <c r="AB20" s="169"/>
      <c r="AC20" s="153"/>
      <c r="AD20"/>
      <c r="AE20" s="153"/>
      <c r="AF20" s="153"/>
      <c r="AG20" s="153"/>
      <c r="AH20" s="153"/>
      <c r="AI20" s="169"/>
      <c r="AJ20" s="153"/>
      <c r="AK20" s="112"/>
      <c r="AL20" s="153"/>
      <c r="AM20" s="153"/>
      <c r="AN20" s="153"/>
      <c r="AO20" s="153"/>
      <c r="AP20" s="153"/>
      <c r="AQ20" s="110"/>
      <c r="AR20" s="152"/>
      <c r="AS20" s="152"/>
      <c r="AT20" s="152"/>
      <c r="AU20" s="111"/>
    </row>
    <row r="21" spans="6:47" ht="12.75" customHeight="1">
      <c r="F21" s="183"/>
      <c r="G21" s="97" t="s">
        <v>157</v>
      </c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183"/>
      <c r="S21" s="183"/>
      <c r="AG21" s="110"/>
      <c r="AH21" s="153"/>
      <c r="AI21" s="169"/>
      <c r="AJ21" s="153"/>
      <c r="AK21" s="112"/>
      <c r="AL21" s="153"/>
      <c r="AM21" s="153"/>
      <c r="AN21" s="153"/>
      <c r="AO21" s="153"/>
      <c r="AP21" s="153"/>
      <c r="AQ21" s="110"/>
      <c r="AR21" s="152"/>
      <c r="AS21" s="152"/>
      <c r="AT21" s="152"/>
      <c r="AU21" s="111"/>
    </row>
    <row r="22" spans="9:47" ht="12.75">
      <c r="I22" s="183"/>
      <c r="J22" s="183"/>
      <c r="K22" s="183"/>
      <c r="L22" s="183"/>
      <c r="M22" s="183"/>
      <c r="N22" s="183"/>
      <c r="O22" s="183"/>
      <c r="AG22" s="110"/>
      <c r="AH22" s="153"/>
      <c r="AI22" s="169"/>
      <c r="AJ22" s="153"/>
      <c r="AK22" s="112"/>
      <c r="AL22" s="153"/>
      <c r="AM22" s="153"/>
      <c r="AN22" s="153"/>
      <c r="AO22" s="153"/>
      <c r="AP22" s="153"/>
      <c r="AQ22" s="110"/>
      <c r="AR22" s="152"/>
      <c r="AS22" s="152"/>
      <c r="AT22" s="152"/>
      <c r="AU22" s="111"/>
    </row>
    <row r="23" spans="5:47" ht="12.75">
      <c r="E23" s="184" t="s">
        <v>143</v>
      </c>
      <c r="F23" s="184"/>
      <c r="G23" s="184"/>
      <c r="H23" s="184"/>
      <c r="I23" s="185"/>
      <c r="J23" s="186" t="str">
        <f>IF(AA11=3,D11,IF(AA12=3,D12,IF(AA13=3,D13,"3è poule A")))</f>
        <v>OCHOISKI</v>
      </c>
      <c r="K23" s="186"/>
      <c r="L23" s="186"/>
      <c r="M23" s="186"/>
      <c r="N23" s="187">
        <v>0</v>
      </c>
      <c r="O23" s="188"/>
      <c r="P23" s="184" t="s">
        <v>144</v>
      </c>
      <c r="Q23" s="184"/>
      <c r="R23" s="184"/>
      <c r="S23" s="184"/>
      <c r="Z23" s="104"/>
      <c r="AA23" s="153"/>
      <c r="AB23" s="169"/>
      <c r="AC23" s="153"/>
      <c r="AD23"/>
      <c r="AE23" s="153"/>
      <c r="AF23" s="153"/>
      <c r="AG23" s="153"/>
      <c r="AH23" s="153"/>
      <c r="AI23" s="111"/>
      <c r="AJ23" s="111"/>
      <c r="AK23" s="112"/>
      <c r="AL23" s="153"/>
      <c r="AM23" s="153"/>
      <c r="AN23" s="153"/>
      <c r="AO23" s="153"/>
      <c r="AP23" s="153"/>
      <c r="AQ23" s="110"/>
      <c r="AR23" s="152"/>
      <c r="AS23" s="152"/>
      <c r="AT23" s="152"/>
      <c r="AU23" s="111"/>
    </row>
    <row r="24" spans="5:47" ht="12.75">
      <c r="E24" s="189" t="str">
        <f>IF(N23=N25,"",IF(N23&gt;N25,J25,J23))</f>
        <v>OCHOISKI</v>
      </c>
      <c r="F24" s="189"/>
      <c r="G24" s="189"/>
      <c r="H24" s="189"/>
      <c r="L24" s="190"/>
      <c r="P24" s="189" t="str">
        <f>IF(N23=N25,"",IF(N23&gt;N25,J23,J25))</f>
        <v>MARTIN</v>
      </c>
      <c r="Q24" s="189"/>
      <c r="R24" s="189"/>
      <c r="S24" s="189"/>
      <c r="Z24" s="104"/>
      <c r="AA24" s="153"/>
      <c r="AB24" s="169"/>
      <c r="AC24" s="153"/>
      <c r="AD24"/>
      <c r="AE24" s="153"/>
      <c r="AF24" s="153"/>
      <c r="AG24" s="153"/>
      <c r="AH24" s="153"/>
      <c r="AI24" s="111"/>
      <c r="AJ24" s="111"/>
      <c r="AK24" s="112"/>
      <c r="AL24" s="153"/>
      <c r="AM24" s="153"/>
      <c r="AN24" s="153"/>
      <c r="AO24" s="153"/>
      <c r="AP24" s="153"/>
      <c r="AQ24" s="153"/>
      <c r="AR24" s="153"/>
      <c r="AS24" s="153"/>
      <c r="AT24" s="153"/>
      <c r="AU24" s="111"/>
    </row>
    <row r="25" spans="8:46" ht="12.75">
      <c r="H25" s="111"/>
      <c r="I25" s="191"/>
      <c r="J25" s="186" t="str">
        <f>IF(AA16=3,D16,IF(AA17=3,D17,IF(AA18=3,D18,"3è poule B")))</f>
        <v>MARTIN</v>
      </c>
      <c r="K25" s="186"/>
      <c r="L25" s="186"/>
      <c r="M25" s="186"/>
      <c r="N25" s="187">
        <v>2</v>
      </c>
      <c r="O25" s="185"/>
      <c r="Z25" s="104"/>
      <c r="AA25" s="153"/>
      <c r="AB25" s="169"/>
      <c r="AC25" s="153"/>
      <c r="AD25"/>
      <c r="AE25" s="153"/>
      <c r="AF25" s="153"/>
      <c r="AG25" s="153"/>
      <c r="AH25" s="153"/>
      <c r="AI25" s="6"/>
      <c r="AL25" s="153"/>
      <c r="AM25" s="153"/>
      <c r="AN25" s="153"/>
      <c r="AO25" s="153"/>
      <c r="AP25" s="153"/>
      <c r="AQ25" s="153"/>
      <c r="AR25" s="153"/>
      <c r="AS25" s="153"/>
      <c r="AT25" s="153"/>
    </row>
    <row r="26" spans="37:46" s="6" customFormat="1" ht="12.75">
      <c r="AK26"/>
      <c r="AL26" s="153"/>
      <c r="AM26" s="153"/>
      <c r="AN26" s="153"/>
      <c r="AO26" s="153"/>
      <c r="AP26" s="153"/>
      <c r="AQ26" s="153"/>
      <c r="AR26" s="153"/>
      <c r="AS26" s="153"/>
      <c r="AT26" s="153"/>
    </row>
    <row r="27" spans="12:46" ht="12.75">
      <c r="L27" s="104"/>
      <c r="U27" s="192"/>
      <c r="V27" s="192"/>
      <c r="W27" s="192"/>
      <c r="X27" s="192"/>
      <c r="Y27" s="192"/>
      <c r="Z27" s="192"/>
      <c r="AA27" s="192"/>
      <c r="AB27" s="169"/>
      <c r="AC27" s="153"/>
      <c r="AD27"/>
      <c r="AE27" s="153"/>
      <c r="AF27" s="153"/>
      <c r="AG27" s="153"/>
      <c r="AH27" s="153"/>
      <c r="AI27" s="169"/>
      <c r="AJ27" s="153"/>
      <c r="AL27" s="153"/>
      <c r="AM27" s="153"/>
      <c r="AN27" s="153"/>
      <c r="AO27" s="153"/>
      <c r="AP27" s="153"/>
      <c r="AQ27" s="153"/>
      <c r="AR27" s="153"/>
      <c r="AS27" s="153"/>
      <c r="AT27" s="153"/>
    </row>
    <row r="28" spans="16:34" s="6" customFormat="1" ht="12.75">
      <c r="P28" s="6" t="s">
        <v>145</v>
      </c>
      <c r="S28" s="104"/>
      <c r="U28" s="192"/>
      <c r="V28" s="192"/>
      <c r="W28" s="192"/>
      <c r="X28" s="192"/>
      <c r="Y28" s="192"/>
      <c r="Z28" s="192"/>
      <c r="AA28" s="192"/>
      <c r="AB28" s="169"/>
      <c r="AC28" s="153"/>
      <c r="AD28"/>
      <c r="AE28" s="153"/>
      <c r="AF28" s="153"/>
      <c r="AG28" s="153"/>
      <c r="AH28" s="153"/>
    </row>
    <row r="29" spans="13:34" s="6" customFormat="1" ht="12.75">
      <c r="M29" s="185"/>
      <c r="N29" s="186" t="str">
        <f>IF(COUNTBLANK(P11:R13)&gt;3,"1er poule A",IF(AA11=1,D11,IF(AA12=1,D12,IF(AA13=1,D13,"1er poule A"))))</f>
        <v>ADELE</v>
      </c>
      <c r="O29" s="186"/>
      <c r="P29" s="186"/>
      <c r="Q29" s="186"/>
      <c r="R29" s="187">
        <v>2</v>
      </c>
      <c r="S29" s="188"/>
      <c r="Z29" s="104"/>
      <c r="AA29" s="153"/>
      <c r="AB29" s="169"/>
      <c r="AC29" s="153"/>
      <c r="AD29"/>
      <c r="AE29" s="153"/>
      <c r="AF29"/>
      <c r="AG29" s="153"/>
      <c r="AH29" s="153"/>
    </row>
    <row r="30" spans="8:24" s="6" customFormat="1" ht="12.75">
      <c r="H30" s="187">
        <v>0</v>
      </c>
      <c r="I30" s="189" t="str">
        <f>IF(R29=R31,"",IF(T30=N29,N31,N29))</f>
        <v>DECKER</v>
      </c>
      <c r="J30" s="189"/>
      <c r="K30" s="189"/>
      <c r="L30" s="189"/>
      <c r="O30" s="190"/>
      <c r="P30" s="190"/>
      <c r="T30" s="189" t="str">
        <f>IF(R29=R31,"",IF(R29&gt;R31,N29,N31))</f>
        <v>ADELE</v>
      </c>
      <c r="U30" s="189"/>
      <c r="V30" s="189"/>
      <c r="W30" s="187">
        <v>1</v>
      </c>
      <c r="X30" s="111"/>
    </row>
    <row r="31" spans="4:27" s="6" customFormat="1" ht="14.25" customHeight="1">
      <c r="D31" s="193" t="s">
        <v>146</v>
      </c>
      <c r="E31" s="193"/>
      <c r="F31" s="193"/>
      <c r="G31" s="194"/>
      <c r="H31" s="195"/>
      <c r="I31" s="196" t="s">
        <v>147</v>
      </c>
      <c r="J31" s="196"/>
      <c r="K31" s="196"/>
      <c r="L31" s="196"/>
      <c r="M31" s="191"/>
      <c r="N31" s="186" t="str">
        <f>IF(COUNTBLANK(P16:R18)&gt;3,"2è poule B",IF(AA16=2,D16,IF(AA17=2,D17,IF(AA18=2,D18,"2è poule B"))))</f>
        <v>DECKER</v>
      </c>
      <c r="O31" s="186"/>
      <c r="P31" s="186"/>
      <c r="Q31" s="186"/>
      <c r="R31" s="187">
        <v>0</v>
      </c>
      <c r="S31" s="185"/>
      <c r="X31" s="197"/>
      <c r="Y31" s="193" t="s">
        <v>158</v>
      </c>
      <c r="Z31" s="193"/>
      <c r="AA31" s="193"/>
    </row>
    <row r="32" spans="4:27" s="6" customFormat="1" ht="9" customHeight="1">
      <c r="D32" s="193"/>
      <c r="E32" s="193"/>
      <c r="F32" s="193"/>
      <c r="G32" s="194"/>
      <c r="H32" s="195"/>
      <c r="I32" s="196"/>
      <c r="J32" s="196"/>
      <c r="K32" s="196"/>
      <c r="L32" s="196"/>
      <c r="M32" s="111"/>
      <c r="O32" s="198"/>
      <c r="P32" s="198"/>
      <c r="R32" s="111"/>
      <c r="S32" s="111"/>
      <c r="X32" s="197"/>
      <c r="Y32" s="193"/>
      <c r="Z32" s="193"/>
      <c r="AA32" s="193"/>
    </row>
    <row r="33" spans="4:27" s="6" customFormat="1" ht="12.75">
      <c r="D33" s="199" t="str">
        <f>IF(H30=H36,"",IF(H30&gt;H36,I36,I30))</f>
        <v>DECKER</v>
      </c>
      <c r="E33" s="199"/>
      <c r="F33" s="199"/>
      <c r="G33" s="111"/>
      <c r="I33" s="199" t="str">
        <f>IF(H30=H36,"",IF(H30&gt;H36,I30,I36))</f>
        <v>TARILLON</v>
      </c>
      <c r="J33" s="199"/>
      <c r="K33" s="199"/>
      <c r="L33" s="199"/>
      <c r="N33" s="200" t="s">
        <v>159</v>
      </c>
      <c r="O33" s="200"/>
      <c r="P33" s="200"/>
      <c r="Q33" s="200"/>
      <c r="R33" s="200"/>
      <c r="T33" s="121" t="s">
        <v>150</v>
      </c>
      <c r="U33" s="121"/>
      <c r="V33" s="121"/>
      <c r="Y33" s="186" t="str">
        <f>IF(W30=W36,"",IF(W30&gt;W36,T30,T36))</f>
        <v>DHUEZ</v>
      </c>
      <c r="Z33" s="186"/>
      <c r="AA33" s="186"/>
    </row>
    <row r="34" spans="6:24" s="6" customFormat="1" ht="9" customHeight="1">
      <c r="F34" s="111"/>
      <c r="G34" s="197"/>
      <c r="H34" s="201"/>
      <c r="O34" s="198"/>
      <c r="P34" s="198"/>
      <c r="W34" s="113"/>
      <c r="X34" s="202"/>
    </row>
    <row r="35" spans="7:24" s="6" customFormat="1" ht="12.75">
      <c r="G35" s="197"/>
      <c r="H35" s="201"/>
      <c r="M35" s="185"/>
      <c r="N35" s="186" t="str">
        <f>IF(COUNTBLANK(P16:R18)&gt;3,"1er poule B",IF(AA16=1,D16,IF(AA17=1,D17,IF(AA18=1,D18,"1er poule B"))))</f>
        <v>TARILLON</v>
      </c>
      <c r="O35" s="186"/>
      <c r="P35" s="186"/>
      <c r="Q35" s="186"/>
      <c r="R35" s="187">
        <v>0</v>
      </c>
      <c r="S35" s="188"/>
      <c r="X35" s="202"/>
    </row>
    <row r="36" spans="1:24" s="6" customFormat="1" ht="12.75">
      <c r="A36" s="153"/>
      <c r="B36" s="153"/>
      <c r="C36" s="153"/>
      <c r="D36" s="203"/>
      <c r="H36" s="187">
        <v>2</v>
      </c>
      <c r="I36" s="189" t="str">
        <f>IF(R35=R37,"",IF(T36=N35,N37,N35))</f>
        <v>TARILLON</v>
      </c>
      <c r="J36" s="189"/>
      <c r="K36" s="189"/>
      <c r="L36" s="189"/>
      <c r="O36" s="190"/>
      <c r="P36" s="190"/>
      <c r="T36" s="189" t="str">
        <f>IF(R35=R37,"",IF(R35&gt;R37,N35,N37))</f>
        <v>DHUEZ</v>
      </c>
      <c r="U36" s="189"/>
      <c r="V36" s="189"/>
      <c r="W36" s="187">
        <v>2</v>
      </c>
      <c r="X36" s="111"/>
    </row>
    <row r="37" spans="1:27" s="6" customFormat="1" ht="12.75">
      <c r="A37" s="153"/>
      <c r="B37" s="153"/>
      <c r="C37" s="153"/>
      <c r="D37" s="203"/>
      <c r="J37" s="111"/>
      <c r="K37" s="111"/>
      <c r="M37" s="191"/>
      <c r="N37" s="186" t="str">
        <f>IF(COUNTBLANK(P11:R13)&gt;3,"2è poule A",IF(AA11=2,D11,IF(AA12=2,D12,IF(AA13=2,D13,"2è poule A"))))</f>
        <v>DHUEZ</v>
      </c>
      <c r="O37" s="186"/>
      <c r="P37" s="186"/>
      <c r="Q37" s="186"/>
      <c r="R37" s="187">
        <v>2</v>
      </c>
      <c r="S37" s="185"/>
      <c r="Y37" s="184" t="s">
        <v>151</v>
      </c>
      <c r="Z37" s="184"/>
      <c r="AA37" s="184"/>
    </row>
    <row r="38" spans="1:27" s="6" customFormat="1" ht="12.75">
      <c r="A38" s="153"/>
      <c r="B38" s="153"/>
      <c r="C38" s="153"/>
      <c r="D38" s="203"/>
      <c r="O38" s="104"/>
      <c r="Y38" s="199" t="str">
        <f>IF(W30=W36,"",IF(Y33=T30,T36,T30))</f>
        <v>ADELE</v>
      </c>
      <c r="Z38" s="199"/>
      <c r="AA38" s="199"/>
    </row>
    <row r="39" spans="1:4" ht="17.25" customHeight="1">
      <c r="A39" s="203"/>
      <c r="B39" s="203"/>
      <c r="C39" s="203"/>
      <c r="D39" s="203"/>
    </row>
    <row r="40" spans="1:28" ht="12.75" customHeight="1">
      <c r="A40" s="111"/>
      <c r="C40" s="204"/>
      <c r="D40" s="204"/>
      <c r="E40" s="204"/>
      <c r="F40" s="204"/>
      <c r="G40" s="204"/>
      <c r="H40" s="204"/>
      <c r="I40" s="204"/>
      <c r="J40" s="205" t="s">
        <v>152</v>
      </c>
      <c r="K40" s="205"/>
      <c r="L40" s="205"/>
      <c r="M40" s="205"/>
      <c r="N40" s="205"/>
      <c r="O40" s="205"/>
      <c r="P40" s="206">
        <v>35</v>
      </c>
      <c r="Q40" s="206"/>
      <c r="R40" s="206"/>
      <c r="S40" s="207" t="s">
        <v>160</v>
      </c>
      <c r="T40" s="207"/>
      <c r="U40" s="207"/>
      <c r="V40" s="204"/>
      <c r="W40" s="204"/>
      <c r="X40" s="204"/>
      <c r="Y40" s="204"/>
      <c r="Z40" s="204"/>
      <c r="AA40" s="204"/>
      <c r="AB40" s="111"/>
    </row>
    <row r="41" spans="1:31" ht="12.75" customHeight="1">
      <c r="A41" s="111"/>
      <c r="J41" s="205"/>
      <c r="K41" s="205"/>
      <c r="L41" s="205"/>
      <c r="M41" s="205"/>
      <c r="N41" s="205"/>
      <c r="O41" s="205"/>
      <c r="P41" s="206"/>
      <c r="Q41" s="206"/>
      <c r="R41" s="206"/>
      <c r="S41" s="207"/>
      <c r="T41" s="207"/>
      <c r="U41" s="207"/>
      <c r="AC41" s="208"/>
      <c r="AD41" s="209"/>
      <c r="AE41" s="210"/>
    </row>
    <row r="42" spans="29:46" ht="4.5" customHeight="1">
      <c r="AC42" s="208"/>
      <c r="AD42" s="209"/>
      <c r="AH42" s="153"/>
      <c r="AI42" s="169"/>
      <c r="AJ42" s="153"/>
      <c r="AL42" s="153"/>
      <c r="AM42" s="153"/>
      <c r="AN42" s="153"/>
      <c r="AO42" s="153"/>
      <c r="AP42" s="153"/>
      <c r="AQ42" s="153"/>
      <c r="AR42" s="153"/>
      <c r="AS42" s="153"/>
      <c r="AT42" s="153"/>
    </row>
    <row r="43" spans="33:37" s="152" customFormat="1" ht="12.75">
      <c r="AG43" s="180"/>
      <c r="AI43" s="180"/>
      <c r="AK43" s="211"/>
    </row>
    <row r="44" spans="5:37" s="152" customFormat="1" ht="12.75"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3"/>
      <c r="R44" s="213"/>
      <c r="T44" s="212"/>
      <c r="Y44" s="214"/>
      <c r="Z44" s="214"/>
      <c r="AA44" s="214"/>
      <c r="AB44" s="214"/>
      <c r="AG44" s="180"/>
      <c r="AI44" s="180"/>
      <c r="AK44" s="211"/>
    </row>
    <row r="45" spans="4:37" s="152" customFormat="1" ht="12.75">
      <c r="D45" s="215"/>
      <c r="E45" s="212"/>
      <c r="F45" s="212"/>
      <c r="G45" s="212"/>
      <c r="H45" s="212"/>
      <c r="J45" s="215"/>
      <c r="K45" s="215"/>
      <c r="L45" s="215"/>
      <c r="M45" s="212"/>
      <c r="N45" s="212"/>
      <c r="O45" s="212"/>
      <c r="Q45" s="212"/>
      <c r="S45" s="213"/>
      <c r="T45" s="212"/>
      <c r="Y45" s="214"/>
      <c r="Z45" s="214"/>
      <c r="AA45" s="214"/>
      <c r="AB45" s="214"/>
      <c r="AG45" s="180"/>
      <c r="AI45" s="180"/>
      <c r="AK45" s="211"/>
    </row>
    <row r="46" spans="22:35" s="152" customFormat="1" ht="12.75">
      <c r="V46" s="216"/>
      <c r="W46" s="217"/>
      <c r="X46" s="217"/>
      <c r="Y46" s="216"/>
      <c r="Z46" s="216"/>
      <c r="AH46" s="115"/>
      <c r="AI46" s="115"/>
    </row>
    <row r="47" spans="22:35" s="152" customFormat="1" ht="12.75">
      <c r="V47" s="216"/>
      <c r="W47" s="217"/>
      <c r="X47" s="217"/>
      <c r="Y47" s="216"/>
      <c r="Z47" s="218"/>
      <c r="AG47" s="180"/>
      <c r="AH47" s="115"/>
      <c r="AI47" s="115"/>
    </row>
    <row r="48" spans="22:35" s="152" customFormat="1" ht="12.75">
      <c r="V48" s="216"/>
      <c r="W48" s="217"/>
      <c r="X48" s="217"/>
      <c r="Y48" s="216"/>
      <c r="Z48" s="218"/>
      <c r="AG48" s="180"/>
      <c r="AH48" s="115"/>
      <c r="AI48" s="115"/>
    </row>
    <row r="49" spans="4:36" s="152" customFormat="1" ht="12.75">
      <c r="D49" s="181"/>
      <c r="E49" s="181"/>
      <c r="F49" s="181"/>
      <c r="AG49" s="180"/>
      <c r="AH49" s="115"/>
      <c r="AI49" s="115"/>
      <c r="AJ49" s="115"/>
    </row>
    <row r="50" spans="33:37" s="152" customFormat="1" ht="12.75">
      <c r="AG50" s="180"/>
      <c r="AI50" s="180"/>
      <c r="AK50" s="211"/>
    </row>
    <row r="51" spans="4:37" s="152" customFormat="1" ht="12.75">
      <c r="D51" s="124"/>
      <c r="E51" s="124"/>
      <c r="F51" s="124"/>
      <c r="S51" s="219"/>
      <c r="T51" s="219"/>
      <c r="U51" s="219"/>
      <c r="V51" s="219"/>
      <c r="W51" s="219"/>
      <c r="X51" s="219"/>
      <c r="AG51" s="180"/>
      <c r="AI51" s="180"/>
      <c r="AK51" s="211"/>
    </row>
    <row r="52" spans="19:37" s="152" customFormat="1" ht="12.75">
      <c r="S52" s="219"/>
      <c r="T52" s="219"/>
      <c r="U52" s="219"/>
      <c r="V52" s="219"/>
      <c r="W52" s="219"/>
      <c r="X52" s="219"/>
      <c r="AI52" s="180"/>
      <c r="AK52" s="211"/>
    </row>
    <row r="53" spans="4:33" s="152" customFormat="1" ht="12.75">
      <c r="D53" s="181"/>
      <c r="E53" s="181"/>
      <c r="F53" s="181"/>
      <c r="G53" s="181"/>
      <c r="O53" s="181"/>
      <c r="P53" s="181"/>
      <c r="Q53" s="181"/>
      <c r="R53" s="181"/>
      <c r="Y53" s="220"/>
      <c r="Z53" s="220"/>
      <c r="AA53" s="221"/>
      <c r="AG53" s="180"/>
    </row>
    <row r="54" spans="4:33" s="152" customFormat="1" ht="12.75">
      <c r="D54" s="181"/>
      <c r="E54" s="181"/>
      <c r="F54" s="181"/>
      <c r="G54" s="181"/>
      <c r="O54" s="181"/>
      <c r="P54" s="181"/>
      <c r="Q54" s="181"/>
      <c r="R54" s="181"/>
      <c r="Y54" s="220"/>
      <c r="Z54" s="220"/>
      <c r="AA54" s="221"/>
      <c r="AG54" s="180"/>
    </row>
    <row r="55" spans="4:33" s="152" customFormat="1" ht="12.75">
      <c r="D55" s="181"/>
      <c r="E55" s="181"/>
      <c r="F55" s="181"/>
      <c r="G55" s="181"/>
      <c r="O55" s="181"/>
      <c r="P55" s="181"/>
      <c r="Q55" s="181"/>
      <c r="R55" s="181"/>
      <c r="Y55" s="220"/>
      <c r="Z55" s="220"/>
      <c r="AA55" s="221"/>
      <c r="AG55" s="180"/>
    </row>
    <row r="56" spans="33:37" s="152" customFormat="1" ht="12.75">
      <c r="AG56" s="180"/>
      <c r="AI56" s="180"/>
      <c r="AK56" s="211"/>
    </row>
    <row r="57" spans="4:36" s="152" customFormat="1" ht="12.75">
      <c r="D57" s="124"/>
      <c r="E57" s="124"/>
      <c r="F57" s="124"/>
      <c r="AG57" s="180"/>
      <c r="AH57" s="115"/>
      <c r="AI57" s="115"/>
      <c r="AJ57" s="115"/>
    </row>
    <row r="58" spans="4:33" s="152" customFormat="1" ht="12.75">
      <c r="D58" s="181"/>
      <c r="E58" s="181"/>
      <c r="F58" s="181"/>
      <c r="G58" s="181"/>
      <c r="O58" s="181"/>
      <c r="P58" s="181"/>
      <c r="Q58" s="181"/>
      <c r="R58" s="181"/>
      <c r="Y58" s="220"/>
      <c r="Z58" s="220"/>
      <c r="AA58" s="221"/>
      <c r="AG58" s="180"/>
    </row>
    <row r="59" spans="4:33" s="152" customFormat="1" ht="12.75">
      <c r="D59" s="181"/>
      <c r="E59" s="181"/>
      <c r="F59" s="181"/>
      <c r="G59" s="181"/>
      <c r="O59" s="181"/>
      <c r="P59" s="181"/>
      <c r="Q59" s="181"/>
      <c r="R59" s="181"/>
      <c r="Y59" s="220"/>
      <c r="Z59" s="220"/>
      <c r="AA59" s="221"/>
      <c r="AG59" s="180"/>
    </row>
    <row r="60" spans="4:48" s="152" customFormat="1" ht="12.75">
      <c r="D60" s="181"/>
      <c r="E60" s="181"/>
      <c r="F60" s="181"/>
      <c r="G60" s="181"/>
      <c r="O60" s="181"/>
      <c r="P60" s="181"/>
      <c r="Q60" s="181"/>
      <c r="R60" s="181"/>
      <c r="Y60" s="220"/>
      <c r="Z60" s="220"/>
      <c r="AA60" s="221"/>
      <c r="AG60" s="180"/>
      <c r="AR60" s="115"/>
      <c r="AS60" s="115"/>
      <c r="AT60" s="115"/>
      <c r="AU60" s="115"/>
      <c r="AV60" s="115"/>
    </row>
    <row r="61" spans="33:46" s="152" customFormat="1" ht="12.75">
      <c r="AG61" s="180"/>
      <c r="AH61" s="181"/>
      <c r="AI61" s="182"/>
      <c r="AJ61" s="181"/>
      <c r="AK61" s="211"/>
      <c r="AL61" s="181"/>
      <c r="AT61" s="222"/>
    </row>
    <row r="62" spans="33:37" s="152" customFormat="1" ht="12.75">
      <c r="AG62" s="180"/>
      <c r="AI62" s="180"/>
      <c r="AK62" s="211"/>
    </row>
    <row r="63" spans="10:37" s="152" customFormat="1" ht="12.75">
      <c r="J63" s="223"/>
      <c r="K63" s="223"/>
      <c r="L63" s="223"/>
      <c r="M63" s="223"/>
      <c r="AG63" s="180"/>
      <c r="AI63" s="180"/>
      <c r="AK63" s="211"/>
    </row>
    <row r="64" spans="10:37" s="152" customFormat="1" ht="12.75">
      <c r="J64" s="223"/>
      <c r="K64" s="223"/>
      <c r="L64" s="223"/>
      <c r="M64" s="223"/>
      <c r="O64" s="180"/>
      <c r="AG64" s="180"/>
      <c r="AI64" s="180"/>
      <c r="AK64" s="211"/>
    </row>
    <row r="65" s="152" customFormat="1" ht="12.75">
      <c r="AK65" s="211"/>
    </row>
    <row r="66" spans="12:37" s="152" customFormat="1" ht="12.75">
      <c r="L66" s="224"/>
      <c r="AK66" s="211"/>
    </row>
    <row r="67" s="152" customFormat="1" ht="12.75">
      <c r="AK67" s="211"/>
    </row>
    <row r="68" s="152" customFormat="1" ht="12.75">
      <c r="AK68" s="211"/>
    </row>
    <row r="69" spans="33:37" s="152" customFormat="1" ht="12.75">
      <c r="AG69" s="180"/>
      <c r="AI69" s="180"/>
      <c r="AK69" s="211"/>
    </row>
    <row r="70" spans="12:37" s="152" customFormat="1" ht="12.75">
      <c r="L70" s="180"/>
      <c r="AG70" s="180"/>
      <c r="AI70" s="180"/>
      <c r="AK70" s="211"/>
    </row>
    <row r="71" s="152" customFormat="1" ht="12.75">
      <c r="S71" s="180"/>
    </row>
    <row r="72" s="152" customFormat="1" ht="12.75"/>
    <row r="73" spans="15:16" s="152" customFormat="1" ht="12.75">
      <c r="O73" s="224"/>
      <c r="P73" s="224"/>
    </row>
    <row r="74" s="152" customFormat="1" ht="12.75"/>
    <row r="75" spans="15:16" s="152" customFormat="1" ht="12.75">
      <c r="O75" s="224"/>
      <c r="P75" s="224"/>
    </row>
    <row r="76" spans="15:16" s="152" customFormat="1" ht="12.75">
      <c r="O76" s="224"/>
      <c r="P76" s="224"/>
    </row>
    <row r="77" spans="15:24" s="152" customFormat="1" ht="12.75">
      <c r="O77" s="224"/>
      <c r="P77" s="224"/>
      <c r="W77" s="216"/>
      <c r="X77" s="216"/>
    </row>
    <row r="78" s="152" customFormat="1" ht="12.75">
      <c r="X78" s="216"/>
    </row>
    <row r="79" spans="15:16" s="152" customFormat="1" ht="12.75">
      <c r="O79" s="224"/>
      <c r="P79" s="224"/>
    </row>
    <row r="80" s="152" customFormat="1" ht="12.75"/>
    <row r="81" s="152" customFormat="1" ht="12.75">
      <c r="O81" s="180"/>
    </row>
    <row r="82" spans="33:37" s="152" customFormat="1" ht="12.75">
      <c r="AG82" s="180"/>
      <c r="AI82" s="180"/>
      <c r="AK82" s="211"/>
    </row>
    <row r="83" spans="33:37" s="152" customFormat="1" ht="12.75">
      <c r="AG83" s="180"/>
      <c r="AI83" s="180"/>
      <c r="AK83" s="211"/>
    </row>
    <row r="84" spans="29:37" s="152" customFormat="1" ht="12.75">
      <c r="AC84" s="225"/>
      <c r="AD84" s="226"/>
      <c r="AE84" s="227"/>
      <c r="AG84" s="180"/>
      <c r="AI84" s="180"/>
      <c r="AK84" s="211"/>
    </row>
    <row r="85" spans="29:37" s="152" customFormat="1" ht="12.75">
      <c r="AC85" s="225"/>
      <c r="AD85" s="226"/>
      <c r="AG85" s="180"/>
      <c r="AI85" s="180"/>
      <c r="AK85" s="211"/>
    </row>
    <row r="86" spans="33:37" s="152" customFormat="1" ht="12.75">
      <c r="AG86" s="180"/>
      <c r="AI86" s="180"/>
      <c r="AK86" s="211"/>
    </row>
    <row r="87" spans="5:37" s="152" customFormat="1" ht="12.75"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3"/>
      <c r="R87" s="213"/>
      <c r="T87" s="212"/>
      <c r="Y87" s="214"/>
      <c r="Z87" s="214"/>
      <c r="AA87" s="214"/>
      <c r="AB87" s="214"/>
      <c r="AG87" s="180"/>
      <c r="AI87" s="180"/>
      <c r="AK87" s="211"/>
    </row>
    <row r="88" spans="4:37" s="152" customFormat="1" ht="12.75">
      <c r="D88" s="215"/>
      <c r="E88" s="212"/>
      <c r="F88" s="212"/>
      <c r="G88" s="212"/>
      <c r="H88" s="212"/>
      <c r="J88" s="215"/>
      <c r="K88" s="215"/>
      <c r="L88" s="215"/>
      <c r="M88" s="212"/>
      <c r="N88" s="212"/>
      <c r="O88" s="212"/>
      <c r="Q88" s="212"/>
      <c r="S88" s="213"/>
      <c r="T88" s="212"/>
      <c r="Y88" s="214"/>
      <c r="Z88" s="214"/>
      <c r="AA88" s="214"/>
      <c r="AB88" s="214"/>
      <c r="AG88" s="180"/>
      <c r="AI88" s="180"/>
      <c r="AK88" s="211"/>
    </row>
    <row r="89" spans="22:35" s="152" customFormat="1" ht="12.75">
      <c r="V89" s="216"/>
      <c r="W89" s="217"/>
      <c r="X89" s="217"/>
      <c r="Y89" s="216"/>
      <c r="Z89" s="216"/>
      <c r="AH89" s="115"/>
      <c r="AI89" s="115"/>
    </row>
    <row r="90" spans="22:35" s="152" customFormat="1" ht="12.75">
      <c r="V90" s="216"/>
      <c r="W90" s="217"/>
      <c r="X90" s="217"/>
      <c r="Y90" s="216"/>
      <c r="Z90" s="218"/>
      <c r="AG90" s="180"/>
      <c r="AH90" s="115"/>
      <c r="AI90" s="115"/>
    </row>
    <row r="91" spans="22:35" s="152" customFormat="1" ht="12.75">
      <c r="V91" s="216"/>
      <c r="W91" s="217"/>
      <c r="X91" s="217"/>
      <c r="Y91" s="216"/>
      <c r="Z91" s="218"/>
      <c r="AG91" s="180"/>
      <c r="AH91" s="115"/>
      <c r="AI91" s="115"/>
    </row>
    <row r="92" spans="4:36" s="152" customFormat="1" ht="12.75">
      <c r="D92" s="181"/>
      <c r="E92" s="181"/>
      <c r="F92" s="181"/>
      <c r="AG92" s="180"/>
      <c r="AH92" s="115"/>
      <c r="AI92" s="115"/>
      <c r="AJ92" s="115"/>
    </row>
    <row r="93" spans="33:37" s="152" customFormat="1" ht="12.75">
      <c r="AG93" s="180"/>
      <c r="AI93" s="180"/>
      <c r="AK93" s="211"/>
    </row>
    <row r="94" spans="4:37" s="152" customFormat="1" ht="12.75">
      <c r="D94" s="124"/>
      <c r="E94" s="124"/>
      <c r="F94" s="124"/>
      <c r="S94" s="219"/>
      <c r="T94" s="219"/>
      <c r="U94" s="219"/>
      <c r="V94" s="219"/>
      <c r="W94" s="219"/>
      <c r="X94" s="219"/>
      <c r="AG94" s="180"/>
      <c r="AI94" s="180"/>
      <c r="AK94" s="211"/>
    </row>
    <row r="95" spans="19:37" s="152" customFormat="1" ht="12.75">
      <c r="S95" s="219"/>
      <c r="T95" s="219"/>
      <c r="U95" s="219"/>
      <c r="V95" s="219"/>
      <c r="W95" s="219"/>
      <c r="X95" s="219"/>
      <c r="AI95" s="180"/>
      <c r="AK95" s="211"/>
    </row>
    <row r="96" spans="4:33" s="152" customFormat="1" ht="12.75">
      <c r="D96" s="181"/>
      <c r="E96" s="181"/>
      <c r="F96" s="181"/>
      <c r="G96" s="181"/>
      <c r="O96" s="181"/>
      <c r="P96" s="181"/>
      <c r="Q96" s="181"/>
      <c r="R96" s="181"/>
      <c r="Y96" s="220"/>
      <c r="Z96" s="220"/>
      <c r="AA96" s="221"/>
      <c r="AG96" s="180"/>
    </row>
    <row r="97" spans="4:33" s="152" customFormat="1" ht="12.75">
      <c r="D97" s="181"/>
      <c r="E97" s="181"/>
      <c r="F97" s="181"/>
      <c r="G97" s="181"/>
      <c r="O97" s="181"/>
      <c r="P97" s="181"/>
      <c r="Q97" s="181"/>
      <c r="R97" s="181"/>
      <c r="Y97" s="220"/>
      <c r="Z97" s="220"/>
      <c r="AA97" s="221"/>
      <c r="AG97" s="180"/>
    </row>
    <row r="98" spans="4:33" s="152" customFormat="1" ht="12.75">
      <c r="D98" s="181"/>
      <c r="E98" s="181"/>
      <c r="F98" s="181"/>
      <c r="G98" s="181"/>
      <c r="O98" s="181"/>
      <c r="P98" s="181"/>
      <c r="Q98" s="181"/>
      <c r="R98" s="181"/>
      <c r="Y98" s="220"/>
      <c r="Z98" s="220"/>
      <c r="AA98" s="221"/>
      <c r="AG98" s="180"/>
    </row>
    <row r="99" spans="33:37" s="152" customFormat="1" ht="12.75">
      <c r="AG99" s="180"/>
      <c r="AI99" s="180"/>
      <c r="AK99" s="211"/>
    </row>
    <row r="100" spans="4:36" s="152" customFormat="1" ht="12.75">
      <c r="D100" s="124"/>
      <c r="E100" s="124"/>
      <c r="F100" s="124"/>
      <c r="AG100" s="180"/>
      <c r="AH100" s="115"/>
      <c r="AI100" s="115"/>
      <c r="AJ100" s="115"/>
    </row>
    <row r="101" spans="4:33" s="152" customFormat="1" ht="12.75">
      <c r="D101" s="181"/>
      <c r="E101" s="181"/>
      <c r="F101" s="181"/>
      <c r="G101" s="181"/>
      <c r="O101" s="181"/>
      <c r="P101" s="181"/>
      <c r="Q101" s="181"/>
      <c r="R101" s="181"/>
      <c r="Y101" s="220"/>
      <c r="Z101" s="220"/>
      <c r="AA101" s="221"/>
      <c r="AG101" s="180"/>
    </row>
    <row r="102" spans="4:33" s="152" customFormat="1" ht="12.75">
      <c r="D102" s="181"/>
      <c r="E102" s="181"/>
      <c r="F102" s="181"/>
      <c r="G102" s="181"/>
      <c r="O102" s="181"/>
      <c r="P102" s="181"/>
      <c r="Q102" s="181"/>
      <c r="R102" s="181"/>
      <c r="Y102" s="220"/>
      <c r="Z102" s="220"/>
      <c r="AA102" s="221"/>
      <c r="AG102" s="180"/>
    </row>
    <row r="103" spans="4:48" s="152" customFormat="1" ht="12.75">
      <c r="D103" s="181"/>
      <c r="E103" s="181"/>
      <c r="F103" s="181"/>
      <c r="G103" s="181"/>
      <c r="O103" s="181"/>
      <c r="P103" s="181"/>
      <c r="Q103" s="181"/>
      <c r="R103" s="181"/>
      <c r="Y103" s="220"/>
      <c r="Z103" s="220"/>
      <c r="AA103" s="221"/>
      <c r="AG103" s="180"/>
      <c r="AR103" s="115"/>
      <c r="AS103" s="115"/>
      <c r="AT103" s="115"/>
      <c r="AU103" s="115"/>
      <c r="AV103" s="115"/>
    </row>
    <row r="104" spans="33:46" s="152" customFormat="1" ht="12.75">
      <c r="AG104" s="180"/>
      <c r="AH104" s="181"/>
      <c r="AI104" s="182"/>
      <c r="AJ104" s="181"/>
      <c r="AK104" s="211"/>
      <c r="AL104" s="181"/>
      <c r="AT104" s="222"/>
    </row>
    <row r="105" spans="33:37" s="152" customFormat="1" ht="12.75">
      <c r="AG105" s="180"/>
      <c r="AI105" s="180"/>
      <c r="AK105" s="211"/>
    </row>
    <row r="106" spans="10:37" s="152" customFormat="1" ht="12.75">
      <c r="J106" s="223"/>
      <c r="K106" s="223"/>
      <c r="L106" s="223"/>
      <c r="M106" s="223"/>
      <c r="AG106" s="180"/>
      <c r="AI106" s="180"/>
      <c r="AK106" s="211"/>
    </row>
    <row r="107" spans="10:37" s="152" customFormat="1" ht="12.75">
      <c r="J107" s="223"/>
      <c r="K107" s="223"/>
      <c r="L107" s="223"/>
      <c r="M107" s="223"/>
      <c r="O107" s="180"/>
      <c r="AG107" s="180"/>
      <c r="AI107" s="180"/>
      <c r="AK107" s="211"/>
    </row>
    <row r="108" s="152" customFormat="1" ht="12.75">
      <c r="AK108" s="211"/>
    </row>
    <row r="109" spans="12:37" s="152" customFormat="1" ht="12.75">
      <c r="L109" s="224"/>
      <c r="AK109" s="211"/>
    </row>
    <row r="110" s="152" customFormat="1" ht="12.75">
      <c r="AK110" s="211"/>
    </row>
    <row r="111" s="152" customFormat="1" ht="12.75">
      <c r="AK111" s="211"/>
    </row>
    <row r="112" spans="33:37" s="152" customFormat="1" ht="12.75">
      <c r="AG112" s="180"/>
      <c r="AI112" s="180"/>
      <c r="AK112" s="211"/>
    </row>
    <row r="113" spans="12:37" s="152" customFormat="1" ht="12.75">
      <c r="L113" s="180"/>
      <c r="AG113" s="180"/>
      <c r="AI113" s="180"/>
      <c r="AK113" s="211"/>
    </row>
    <row r="114" s="152" customFormat="1" ht="12.75">
      <c r="S114" s="180"/>
    </row>
    <row r="115" s="152" customFormat="1" ht="12.75"/>
    <row r="116" spans="15:16" s="152" customFormat="1" ht="12.75">
      <c r="O116" s="224"/>
      <c r="P116" s="224"/>
    </row>
    <row r="117" s="152" customFormat="1" ht="12.75"/>
    <row r="118" spans="15:16" s="152" customFormat="1" ht="12.75">
      <c r="O118" s="224"/>
      <c r="P118" s="224"/>
    </row>
    <row r="119" spans="15:16" s="152" customFormat="1" ht="12.75">
      <c r="O119" s="224"/>
      <c r="P119" s="224"/>
    </row>
    <row r="120" spans="15:24" s="152" customFormat="1" ht="12.75">
      <c r="O120" s="224"/>
      <c r="P120" s="224"/>
      <c r="W120" s="216"/>
      <c r="X120" s="216"/>
    </row>
    <row r="121" s="152" customFormat="1" ht="12.75">
      <c r="X121" s="216"/>
    </row>
    <row r="122" spans="15:16" s="152" customFormat="1" ht="12.75">
      <c r="O122" s="224"/>
      <c r="P122" s="224"/>
    </row>
    <row r="123" s="152" customFormat="1" ht="12.75"/>
    <row r="124" s="152" customFormat="1" ht="12.75">
      <c r="O124" s="180"/>
    </row>
    <row r="125" spans="33:37" s="152" customFormat="1" ht="12.75">
      <c r="AG125" s="180"/>
      <c r="AI125" s="180"/>
      <c r="AK125" s="211"/>
    </row>
    <row r="126" spans="33:37" s="152" customFormat="1" ht="12.75">
      <c r="AG126" s="180"/>
      <c r="AI126" s="180"/>
      <c r="AK126" s="211"/>
    </row>
    <row r="127" spans="29:37" s="152" customFormat="1" ht="12.75">
      <c r="AC127" s="225"/>
      <c r="AD127" s="226"/>
      <c r="AE127" s="227"/>
      <c r="AG127" s="180"/>
      <c r="AI127" s="180"/>
      <c r="AK127" s="211"/>
    </row>
    <row r="128" spans="29:37" s="152" customFormat="1" ht="12.75">
      <c r="AC128" s="225"/>
      <c r="AD128" s="226"/>
      <c r="AG128" s="180"/>
      <c r="AI128" s="180"/>
      <c r="AK128" s="211"/>
    </row>
    <row r="129" spans="33:37" s="152" customFormat="1" ht="12.75">
      <c r="AG129" s="180"/>
      <c r="AI129" s="180"/>
      <c r="AK129" s="211"/>
    </row>
    <row r="130" spans="5:37" s="152" customFormat="1" ht="12.75"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3"/>
      <c r="R130" s="213"/>
      <c r="T130" s="212"/>
      <c r="Y130" s="214"/>
      <c r="Z130" s="214"/>
      <c r="AA130" s="214"/>
      <c r="AB130" s="214"/>
      <c r="AG130" s="180"/>
      <c r="AI130" s="180"/>
      <c r="AK130" s="211"/>
    </row>
    <row r="131" spans="4:37" s="152" customFormat="1" ht="12.75">
      <c r="D131" s="215"/>
      <c r="E131" s="212"/>
      <c r="F131" s="212"/>
      <c r="G131" s="212"/>
      <c r="H131" s="212"/>
      <c r="J131" s="215"/>
      <c r="K131" s="215"/>
      <c r="L131" s="215"/>
      <c r="M131" s="212"/>
      <c r="N131" s="212"/>
      <c r="O131" s="212"/>
      <c r="Q131" s="212"/>
      <c r="S131" s="213"/>
      <c r="T131" s="212"/>
      <c r="Y131" s="214"/>
      <c r="Z131" s="214"/>
      <c r="AA131" s="214"/>
      <c r="AB131" s="214"/>
      <c r="AG131" s="180"/>
      <c r="AI131" s="180"/>
      <c r="AK131" s="211"/>
    </row>
    <row r="132" spans="22:35" s="152" customFormat="1" ht="12.75">
      <c r="V132" s="216"/>
      <c r="W132" s="217"/>
      <c r="X132" s="217"/>
      <c r="Y132" s="216"/>
      <c r="Z132" s="216"/>
      <c r="AH132" s="115"/>
      <c r="AI132" s="115"/>
    </row>
    <row r="133" spans="22:35" s="152" customFormat="1" ht="12.75">
      <c r="V133" s="216"/>
      <c r="W133" s="217"/>
      <c r="X133" s="217"/>
      <c r="Y133" s="216"/>
      <c r="Z133" s="218"/>
      <c r="AG133" s="180"/>
      <c r="AH133" s="115"/>
      <c r="AI133" s="115"/>
    </row>
    <row r="134" spans="22:35" s="152" customFormat="1" ht="12.75">
      <c r="V134" s="216"/>
      <c r="W134" s="217"/>
      <c r="X134" s="217"/>
      <c r="Y134" s="216"/>
      <c r="Z134" s="218"/>
      <c r="AG134" s="180"/>
      <c r="AH134" s="115"/>
      <c r="AI134" s="115"/>
    </row>
    <row r="135" spans="4:36" s="152" customFormat="1" ht="12.75">
      <c r="D135" s="181"/>
      <c r="E135" s="181"/>
      <c r="F135" s="181"/>
      <c r="AG135" s="180"/>
      <c r="AH135" s="115"/>
      <c r="AI135" s="115"/>
      <c r="AJ135" s="115"/>
    </row>
    <row r="136" spans="33:37" s="152" customFormat="1" ht="12.75">
      <c r="AG136" s="180"/>
      <c r="AI136" s="180"/>
      <c r="AK136" s="211"/>
    </row>
    <row r="137" spans="4:37" s="152" customFormat="1" ht="12.75">
      <c r="D137" s="124"/>
      <c r="E137" s="124"/>
      <c r="F137" s="124"/>
      <c r="S137" s="219"/>
      <c r="T137" s="219"/>
      <c r="U137" s="219"/>
      <c r="V137" s="219"/>
      <c r="W137" s="219"/>
      <c r="X137" s="219"/>
      <c r="AG137" s="180"/>
      <c r="AI137" s="180"/>
      <c r="AK137" s="211"/>
    </row>
    <row r="138" spans="19:37" s="152" customFormat="1" ht="12.75">
      <c r="S138" s="219"/>
      <c r="T138" s="219"/>
      <c r="U138" s="219"/>
      <c r="V138" s="219"/>
      <c r="W138" s="219"/>
      <c r="X138" s="219"/>
      <c r="AI138" s="180"/>
      <c r="AK138" s="211"/>
    </row>
    <row r="139" spans="4:33" s="152" customFormat="1" ht="12.75">
      <c r="D139" s="181"/>
      <c r="E139" s="181"/>
      <c r="F139" s="181"/>
      <c r="G139" s="181"/>
      <c r="O139" s="181"/>
      <c r="P139" s="181"/>
      <c r="Q139" s="181"/>
      <c r="R139" s="181"/>
      <c r="Y139" s="220"/>
      <c r="Z139" s="220"/>
      <c r="AA139" s="221"/>
      <c r="AG139" s="180"/>
    </row>
    <row r="140" spans="4:33" s="152" customFormat="1" ht="12.75">
      <c r="D140" s="181"/>
      <c r="E140" s="181"/>
      <c r="F140" s="181"/>
      <c r="G140" s="181"/>
      <c r="O140" s="181"/>
      <c r="P140" s="181"/>
      <c r="Q140" s="181"/>
      <c r="R140" s="181"/>
      <c r="Y140" s="220"/>
      <c r="Z140" s="220"/>
      <c r="AA140" s="221"/>
      <c r="AG140" s="180"/>
    </row>
    <row r="141" spans="4:33" s="152" customFormat="1" ht="12.75">
      <c r="D141" s="181"/>
      <c r="E141" s="181"/>
      <c r="F141" s="181"/>
      <c r="G141" s="181"/>
      <c r="O141" s="181"/>
      <c r="P141" s="181"/>
      <c r="Q141" s="181"/>
      <c r="R141" s="181"/>
      <c r="Y141" s="220"/>
      <c r="Z141" s="220"/>
      <c r="AA141" s="221"/>
      <c r="AG141" s="180"/>
    </row>
    <row r="142" spans="33:37" s="152" customFormat="1" ht="12.75">
      <c r="AG142" s="180"/>
      <c r="AI142" s="180"/>
      <c r="AK142" s="211"/>
    </row>
    <row r="143" spans="4:36" s="152" customFormat="1" ht="12.75">
      <c r="D143" s="124"/>
      <c r="E143" s="124"/>
      <c r="F143" s="124"/>
      <c r="AG143" s="180"/>
      <c r="AH143" s="115"/>
      <c r="AI143" s="115"/>
      <c r="AJ143" s="115"/>
    </row>
    <row r="144" spans="4:33" s="152" customFormat="1" ht="12.75">
      <c r="D144" s="181"/>
      <c r="E144" s="181"/>
      <c r="F144" s="181"/>
      <c r="G144" s="181"/>
      <c r="O144" s="181"/>
      <c r="P144" s="181"/>
      <c r="Q144" s="181"/>
      <c r="R144" s="181"/>
      <c r="Y144" s="220"/>
      <c r="Z144" s="220"/>
      <c r="AA144" s="221"/>
      <c r="AG144" s="180"/>
    </row>
    <row r="145" spans="4:33" s="152" customFormat="1" ht="12.75">
      <c r="D145" s="181"/>
      <c r="E145" s="181"/>
      <c r="F145" s="181"/>
      <c r="G145" s="181"/>
      <c r="O145" s="181"/>
      <c r="P145" s="181"/>
      <c r="Q145" s="181"/>
      <c r="R145" s="181"/>
      <c r="Y145" s="220"/>
      <c r="Z145" s="220"/>
      <c r="AA145" s="221"/>
      <c r="AG145" s="180"/>
    </row>
    <row r="146" spans="4:48" s="152" customFormat="1" ht="12.75">
      <c r="D146" s="181"/>
      <c r="E146" s="181"/>
      <c r="F146" s="181"/>
      <c r="G146" s="181"/>
      <c r="O146" s="181"/>
      <c r="P146" s="181"/>
      <c r="Q146" s="181"/>
      <c r="R146" s="181"/>
      <c r="Y146" s="220"/>
      <c r="Z146" s="220"/>
      <c r="AA146" s="221"/>
      <c r="AG146" s="180"/>
      <c r="AR146" s="115"/>
      <c r="AS146" s="115"/>
      <c r="AT146" s="115"/>
      <c r="AU146" s="115"/>
      <c r="AV146" s="115"/>
    </row>
    <row r="147" spans="33:46" s="152" customFormat="1" ht="12.75">
      <c r="AG147" s="180"/>
      <c r="AH147" s="181"/>
      <c r="AI147" s="182"/>
      <c r="AJ147" s="181"/>
      <c r="AK147" s="211"/>
      <c r="AL147" s="181"/>
      <c r="AT147" s="222"/>
    </row>
    <row r="148" spans="33:37" s="152" customFormat="1" ht="12.75">
      <c r="AG148" s="180"/>
      <c r="AI148" s="180"/>
      <c r="AK148" s="211"/>
    </row>
    <row r="149" spans="10:37" s="152" customFormat="1" ht="12.75">
      <c r="J149" s="223"/>
      <c r="K149" s="223"/>
      <c r="L149" s="223"/>
      <c r="M149" s="223"/>
      <c r="AG149" s="180"/>
      <c r="AI149" s="180"/>
      <c r="AK149" s="211"/>
    </row>
    <row r="150" spans="10:37" s="152" customFormat="1" ht="12.75">
      <c r="J150" s="223"/>
      <c r="K150" s="223"/>
      <c r="L150" s="223"/>
      <c r="M150" s="223"/>
      <c r="O150" s="180"/>
      <c r="AG150" s="180"/>
      <c r="AI150" s="180"/>
      <c r="AK150" s="211"/>
    </row>
    <row r="151" s="152" customFormat="1" ht="12.75">
      <c r="AK151" s="211"/>
    </row>
    <row r="152" spans="12:37" s="152" customFormat="1" ht="12.75">
      <c r="L152" s="224"/>
      <c r="AK152" s="211"/>
    </row>
    <row r="153" s="152" customFormat="1" ht="12.75">
      <c r="AK153" s="211"/>
    </row>
    <row r="154" s="152" customFormat="1" ht="12.75">
      <c r="AK154" s="211"/>
    </row>
    <row r="155" spans="33:37" s="152" customFormat="1" ht="12.75">
      <c r="AG155" s="180"/>
      <c r="AI155" s="180"/>
      <c r="AK155" s="211"/>
    </row>
    <row r="156" spans="12:37" s="152" customFormat="1" ht="12.75">
      <c r="L156" s="180"/>
      <c r="AG156" s="180"/>
      <c r="AI156" s="180"/>
      <c r="AK156" s="211"/>
    </row>
    <row r="157" s="152" customFormat="1" ht="12.75">
      <c r="S157" s="180"/>
    </row>
    <row r="158" s="152" customFormat="1" ht="12.75"/>
    <row r="159" spans="15:16" s="152" customFormat="1" ht="12.75">
      <c r="O159" s="224"/>
      <c r="P159" s="224"/>
    </row>
    <row r="160" s="152" customFormat="1" ht="12.75"/>
    <row r="161" spans="15:16" s="152" customFormat="1" ht="12.75">
      <c r="O161" s="224"/>
      <c r="P161" s="224"/>
    </row>
    <row r="162" spans="15:16" s="152" customFormat="1" ht="12.75">
      <c r="O162" s="224"/>
      <c r="P162" s="224"/>
    </row>
    <row r="163" spans="15:24" s="152" customFormat="1" ht="12.75">
      <c r="O163" s="224"/>
      <c r="P163" s="224"/>
      <c r="W163" s="216"/>
      <c r="X163" s="216"/>
    </row>
    <row r="164" s="152" customFormat="1" ht="12.75">
      <c r="X164" s="216"/>
    </row>
    <row r="165" spans="15:16" s="152" customFormat="1" ht="12.75">
      <c r="O165" s="224"/>
      <c r="P165" s="224"/>
    </row>
    <row r="166" s="152" customFormat="1" ht="12.75"/>
    <row r="167" s="152" customFormat="1" ht="12.75">
      <c r="O167" s="180"/>
    </row>
    <row r="168" spans="33:37" s="152" customFormat="1" ht="12.75">
      <c r="AG168" s="180"/>
      <c r="AI168" s="180"/>
      <c r="AK168" s="211"/>
    </row>
    <row r="169" spans="33:37" s="152" customFormat="1" ht="12.75">
      <c r="AG169" s="180"/>
      <c r="AI169" s="180"/>
      <c r="AK169" s="211"/>
    </row>
  </sheetData>
  <sheetProtection selectLockedCells="1" selectUnlockedCells="1"/>
  <mergeCells count="82">
    <mergeCell ref="C2:AA2"/>
    <mergeCell ref="D7:E7"/>
    <mergeCell ref="G7:I7"/>
    <mergeCell ref="D9:E9"/>
    <mergeCell ref="S9:S10"/>
    <mergeCell ref="T9:T10"/>
    <mergeCell ref="U9:U10"/>
    <mergeCell ref="V9:V10"/>
    <mergeCell ref="W9:X10"/>
    <mergeCell ref="Y9:Z10"/>
    <mergeCell ref="AA9:AA10"/>
    <mergeCell ref="D10:G10"/>
    <mergeCell ref="H10:J10"/>
    <mergeCell ref="K10:N10"/>
    <mergeCell ref="D11:G11"/>
    <mergeCell ref="H11:J11"/>
    <mergeCell ref="K11:N11"/>
    <mergeCell ref="W11:X11"/>
    <mergeCell ref="Y11:Z11"/>
    <mergeCell ref="D12:G12"/>
    <mergeCell ref="H12:J12"/>
    <mergeCell ref="K12:N12"/>
    <mergeCell ref="W12:X12"/>
    <mergeCell ref="Y12:Z12"/>
    <mergeCell ref="D13:G13"/>
    <mergeCell ref="H13:J13"/>
    <mergeCell ref="K13:N13"/>
    <mergeCell ref="W13:X13"/>
    <mergeCell ref="Y13:Z13"/>
    <mergeCell ref="D15:E15"/>
    <mergeCell ref="D16:G16"/>
    <mergeCell ref="H16:J16"/>
    <mergeCell ref="K16:N16"/>
    <mergeCell ref="W16:X16"/>
    <mergeCell ref="Y16:Z16"/>
    <mergeCell ref="D17:G17"/>
    <mergeCell ref="H17:J17"/>
    <mergeCell ref="K17:N17"/>
    <mergeCell ref="W17:X17"/>
    <mergeCell ref="Y17:Z17"/>
    <mergeCell ref="D18:G18"/>
    <mergeCell ref="H18:J18"/>
    <mergeCell ref="K18:N18"/>
    <mergeCell ref="W18:X18"/>
    <mergeCell ref="Y18:Z18"/>
    <mergeCell ref="G21:Q21"/>
    <mergeCell ref="E23:H23"/>
    <mergeCell ref="J23:M23"/>
    <mergeCell ref="P23:S23"/>
    <mergeCell ref="E24:H24"/>
    <mergeCell ref="P24:S24"/>
    <mergeCell ref="J25:M25"/>
    <mergeCell ref="N29:Q29"/>
    <mergeCell ref="I30:L30"/>
    <mergeCell ref="T30:V30"/>
    <mergeCell ref="D31:F32"/>
    <mergeCell ref="G31:G32"/>
    <mergeCell ref="H31:H32"/>
    <mergeCell ref="I31:L32"/>
    <mergeCell ref="N31:Q31"/>
    <mergeCell ref="X31:X32"/>
    <mergeCell ref="Y31:AA32"/>
    <mergeCell ref="D33:F33"/>
    <mergeCell ref="I33:L33"/>
    <mergeCell ref="N33:R33"/>
    <mergeCell ref="T33:V33"/>
    <mergeCell ref="Y33:AA33"/>
    <mergeCell ref="G34:G35"/>
    <mergeCell ref="H34:H35"/>
    <mergeCell ref="X34:X35"/>
    <mergeCell ref="N35:Q35"/>
    <mergeCell ref="A36:C36"/>
    <mergeCell ref="I36:L36"/>
    <mergeCell ref="T36:V36"/>
    <mergeCell ref="A37:C37"/>
    <mergeCell ref="N37:Q37"/>
    <mergeCell ref="Y37:AA37"/>
    <mergeCell ref="A38:C38"/>
    <mergeCell ref="Y38:AA38"/>
    <mergeCell ref="J40:O41"/>
    <mergeCell ref="P40:R41"/>
    <mergeCell ref="S40:U41"/>
  </mergeCells>
  <conditionalFormatting sqref="A36:A38 P24 P66 P109 P152 P195 P238 T30 T36 T73 T79 T116 T122 T159 T165 T202 T208 T245 T251 Y33 Y38 Y76 Y119 Y162 Y205 Y248">
    <cfRule type="cellIs" priority="1" dxfId="18" operator="equal" stopIfTrue="1">
      <formula>"en cours"</formula>
    </cfRule>
  </conditionalFormatting>
  <conditionalFormatting sqref="D11:D13 D16:D18 D53:D55 D58:D60 D96:D98 D101:D103 D139:D141 D144:D146 D182:D184 D187:D189 D225:D227 D230:D232 E11:J11 E16:J17 E53:G53 E60:G60 E96:G96 E103:G103 E139:G139 E146:G146 E182:G182 E189:G189 E225:G225 E232:G232 H12:H13 H18 H30 H36 H53:H55 H58:H60 H73 H79 H96:H98 H101:H103 H116 H122 H139:H141 H144:H146 H159 H165 H182:H184 H187:H189 H202 H208 H225:H227 H230:H232 H245 H251 H263:I268 I53:K53 I60:K60 I96:K96 I103:K103 I139:K139 I146:K146 I182:K182 I189:K189 I225:K225 I232:K232 K11:K12 N23 N25 N65 N67 N108 N110 N151 N153 N194 N196 N237 N239 P11:R13 P16:R18 P53:R55 P58:R60 P96:R98 P101:R103 P139:R141 P144:R146 P182:R184 P187:R189 P225:R227 P230:R232 R29 R31:R32 R35 R37 R72 R74:R75 R78 R80 R115 R117:R118 R121 R123 R158 R160:R161 R164 R166 R201 R203:R204 R207 R209 R244 R246:R247 R250 R252 W30:X30 W36:X36 W73:X73 W79:X79 W116:X116 W122:X122 W159:X159 W165:X165 W202:X202 W208:X208 W245:X245 W251:X251">
    <cfRule type="cellIs" priority="2" dxfId="19" operator="equal" stopIfTrue="1">
      <formula>"?"</formula>
    </cfRule>
  </conditionalFormatting>
  <conditionalFormatting sqref="L360:L374 Y11:Z13 Y16:Z18 Y53:Z55 Y58:Z60 Y96:Z98 Y101:Z103 Y139:Z141 Y144:Z146 Y182:Z184 Y187:Z189 Y225:Z227 Y230:Z232 AH4:AI7 AH15:AJ15 AH46:AI49 AH57:AJ57 AH89:AI92 AH100:AJ100 AH132:AI135 AH143:AJ143 AH175:AI178 AH186:AJ186 AH218:AI221 AH229:AJ229 AJ7 AJ49 AJ92 AJ135 AJ178 AJ221 AR60:AS61 AR103:AS104 AR146:AS147 AR189:AS190 AR232:AS233 AT60:AV60 AT103:AV103 AT146:AV146 AT189:AV189 AT232:AV232 AU18:AV18">
    <cfRule type="cellIs" priority="3" dxfId="13" operator="equal" stopIfTrue="1">
      <formula>"?"</formula>
    </cfRule>
  </conditionalFormatting>
  <conditionalFormatting sqref="S11:S13 S16:S18 S53:S55 S58:S60 S96:S98 S101:S103 S139:S141 S144:S146 S182:S184 S187:S189 S225:S227 S230:S232 AM19 AM53:AM55 AM58:AM61 AM96:AM98 AM101:AM104 AM139:AM141 AM144:AM147 AM182:AM184 AM187:AM190 AM225:AM227 AM230:AM233">
    <cfRule type="cellIs" priority="4" dxfId="20" operator="equal" stopIfTrue="1">
      <formula>0</formula>
    </cfRule>
  </conditionalFormatting>
  <conditionalFormatting sqref="W361:X367 AG11:AG13 AG16:AG18 AG53:AG55 AG58:AG60 AG96:AG98 AG101:AG103 AG139:AG141 AG144:AG146 AG182:AG184 AG187:AG189 AG225:AG227 AG230:AG232 AQ11:AQ16 AQ18:AQ23">
    <cfRule type="cellIs" priority="5" dxfId="0" operator="equal" stopIfTrue="1">
      <formula>0</formula>
    </cfRule>
  </conditionalFormatting>
  <conditionalFormatting sqref="AA11:AA13 AA16:AA18 AA53:AA55 AA58:AA60 AA96:AA98 AA101:AA103 AA139:AA141 AA144:AA146 AA182:AA184 AA187:AA189 AA225:AA227 AA230:AA232">
    <cfRule type="cellIs" priority="6" dxfId="18" operator="equal" stopIfTrue="1">
      <formula>5</formula>
    </cfRule>
    <cfRule type="cellIs" priority="7" dxfId="18" operator="equal" stopIfTrue="1">
      <formula>6</formula>
    </cfRule>
  </conditionalFormatting>
  <conditionalFormatting sqref="AH11:AO13 AH16:AO18">
    <cfRule type="cellIs" priority="8" dxfId="21" operator="greaterThanOrEqual" stopIfTrue="1">
      <formula>50</formula>
    </cfRule>
    <cfRule type="cellIs" priority="9" dxfId="3" operator="between" stopIfTrue="1">
      <formula>32</formula>
      <formula>50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AM63"/>
  <sheetViews>
    <sheetView workbookViewId="0" topLeftCell="A1">
      <selection activeCell="AM1" sqref="AM1"/>
    </sheetView>
  </sheetViews>
  <sheetFormatPr defaultColWidth="13.7109375" defaultRowHeight="12" customHeight="1"/>
  <cols>
    <col min="1" max="1" width="2.7109375" style="228" customWidth="1"/>
    <col min="2" max="2" width="13.8515625" style="228" customWidth="1"/>
    <col min="3" max="4" width="2.7109375" style="228" customWidth="1"/>
    <col min="5" max="7" width="4.57421875" style="228" customWidth="1"/>
    <col min="8" max="9" width="2.7109375" style="228" customWidth="1"/>
    <col min="10" max="12" width="4.57421875" style="228" customWidth="1"/>
    <col min="13" max="14" width="2.7109375" style="228" customWidth="1"/>
    <col min="15" max="17" width="4.57421875" style="228" customWidth="1"/>
    <col min="18" max="19" width="2.7109375" style="228" customWidth="1"/>
    <col min="20" max="22" width="4.57421875" style="228" customWidth="1"/>
    <col min="23" max="23" width="2.7109375" style="228" customWidth="1"/>
    <col min="24" max="26" width="5.7109375" style="228" customWidth="1"/>
    <col min="27" max="28" width="2.7109375" style="228" customWidth="1"/>
    <col min="29" max="29" width="13.8515625" style="228" customWidth="1"/>
    <col min="30" max="31" width="2.7109375" style="228" customWidth="1"/>
    <col min="32" max="34" width="4.57421875" style="228" customWidth="1"/>
    <col min="35" max="36" width="2.7109375" style="228" customWidth="1"/>
    <col min="37" max="37" width="12.7109375" style="228" customWidth="1"/>
    <col min="38" max="38" width="2.57421875" style="228" customWidth="1"/>
    <col min="39" max="39" width="30.7109375" style="228" customWidth="1"/>
    <col min="40" max="162" width="12.7109375" style="228" customWidth="1"/>
    <col min="163" max="16384" width="11.57421875" style="0" customWidth="1"/>
  </cols>
  <sheetData>
    <row r="1" ht="6" customHeight="1"/>
    <row r="2" spans="2:39" ht="12" customHeight="1">
      <c r="B2" s="228" t="s">
        <v>161</v>
      </c>
      <c r="D2" s="229" t="s">
        <v>162</v>
      </c>
      <c r="E2" s="229"/>
      <c r="F2" s="229"/>
      <c r="G2" s="229"/>
      <c r="I2" s="229" t="s">
        <v>163</v>
      </c>
      <c r="J2" s="229"/>
      <c r="K2" s="229"/>
      <c r="L2" s="229"/>
      <c r="N2" s="229" t="s">
        <v>164</v>
      </c>
      <c r="O2" s="229"/>
      <c r="P2" s="229"/>
      <c r="Q2" s="229"/>
      <c r="S2" s="229" t="s">
        <v>163</v>
      </c>
      <c r="T2" s="229"/>
      <c r="U2" s="229"/>
      <c r="V2" s="229"/>
      <c r="X2" s="229" t="s">
        <v>165</v>
      </c>
      <c r="Y2" s="229"/>
      <c r="Z2" s="229"/>
      <c r="AA2" s="229"/>
      <c r="AC2" s="228" t="s">
        <v>166</v>
      </c>
      <c r="AF2" s="228" t="s">
        <v>167</v>
      </c>
      <c r="AK2" s="228" t="s">
        <v>168</v>
      </c>
      <c r="AM2" s="230" t="s">
        <v>169</v>
      </c>
    </row>
    <row r="3" spans="4:39" ht="12" customHeight="1">
      <c r="D3" s="231"/>
      <c r="E3" s="231"/>
      <c r="F3" s="232"/>
      <c r="G3" s="233"/>
      <c r="I3" s="231"/>
      <c r="J3" s="231"/>
      <c r="K3" s="232"/>
      <c r="L3" s="233"/>
      <c r="N3" s="231"/>
      <c r="O3" s="231"/>
      <c r="P3" s="232"/>
      <c r="Q3" s="233"/>
      <c r="S3" s="231"/>
      <c r="T3" s="231"/>
      <c r="U3" s="232"/>
      <c r="V3" s="233"/>
      <c r="AK3" s="234"/>
      <c r="AM3" s="230"/>
    </row>
    <row r="4" spans="5:39" ht="12" customHeight="1">
      <c r="E4" s="235"/>
      <c r="F4" s="236" t="s">
        <v>170</v>
      </c>
      <c r="G4" s="235"/>
      <c r="J4" s="235"/>
      <c r="K4" s="235"/>
      <c r="L4" s="235"/>
      <c r="O4" s="235"/>
      <c r="P4" s="236" t="s">
        <v>170</v>
      </c>
      <c r="Q4" s="235"/>
      <c r="T4" s="235"/>
      <c r="U4" s="235"/>
      <c r="V4" s="235"/>
      <c r="X4" s="237"/>
      <c r="Y4" s="237"/>
      <c r="Z4" s="237"/>
      <c r="AG4" s="236" t="s">
        <v>170</v>
      </c>
      <c r="AM4" s="121" t="s">
        <v>171</v>
      </c>
    </row>
    <row r="5" spans="23:39" ht="12" customHeight="1">
      <c r="W5" s="238"/>
      <c r="X5" s="239" t="s">
        <v>172</v>
      </c>
      <c r="Y5" s="239"/>
      <c r="Z5" s="239"/>
      <c r="AA5" s="240">
        <v>0</v>
      </c>
      <c r="AB5" s="241"/>
      <c r="AC5" s="242" t="s">
        <v>173</v>
      </c>
      <c r="AM5" s="121"/>
    </row>
    <row r="6" spans="19:39" ht="12" customHeight="1">
      <c r="S6" s="240">
        <v>2</v>
      </c>
      <c r="T6" s="243" t="str">
        <f>IF(AA5=AA7,"",IF(AA5&lt;AA7,X5,X7))</f>
        <v>-</v>
      </c>
      <c r="U6" s="243"/>
      <c r="V6" s="243"/>
      <c r="X6" s="244"/>
      <c r="Y6" s="244"/>
      <c r="Z6" s="244"/>
      <c r="AC6" s="245" t="str">
        <f>IF(AA5=AA7,"",IF(AA5&gt;AA7,X5,X7))</f>
        <v>WEYLAND  A</v>
      </c>
      <c r="AD6" s="240">
        <v>0</v>
      </c>
      <c r="AM6" s="121" t="s">
        <v>174</v>
      </c>
    </row>
    <row r="7" spans="18:39" ht="12" customHeight="1">
      <c r="R7" s="246"/>
      <c r="W7" s="247"/>
      <c r="X7" s="248" t="s">
        <v>175</v>
      </c>
      <c r="Y7" s="248"/>
      <c r="Z7" s="248"/>
      <c r="AA7" s="240">
        <v>2</v>
      </c>
      <c r="AB7" s="249"/>
      <c r="AE7" s="250"/>
      <c r="AM7" s="121"/>
    </row>
    <row r="8" spans="14:39" ht="12" customHeight="1">
      <c r="N8" s="240">
        <v>0</v>
      </c>
      <c r="O8" s="243" t="str">
        <f>IF(S6=S10,"",IF(S10&lt;S6,T6,T10))</f>
        <v>-</v>
      </c>
      <c r="P8" s="243"/>
      <c r="Q8" s="243"/>
      <c r="T8" s="229">
        <v>9</v>
      </c>
      <c r="U8" s="229"/>
      <c r="V8" s="229"/>
      <c r="Y8" s="242"/>
      <c r="AC8" s="228">
        <v>13</v>
      </c>
      <c r="AD8" s="228" t="s">
        <v>176</v>
      </c>
      <c r="AF8" s="245" t="str">
        <f>IF(AD6=AD10,"",IF(AD6&gt;AD10,AC6,AC10))</f>
        <v>HELFENSTEIN  J</v>
      </c>
      <c r="AG8" s="245"/>
      <c r="AH8" s="245"/>
      <c r="AI8" s="240">
        <v>2</v>
      </c>
      <c r="AM8" s="121" t="s">
        <v>177</v>
      </c>
    </row>
    <row r="9" spans="5:39" ht="12" customHeight="1">
      <c r="E9" s="251"/>
      <c r="F9" s="251"/>
      <c r="G9" s="251"/>
      <c r="M9" s="246"/>
      <c r="R9" s="250"/>
      <c r="W9" s="238"/>
      <c r="X9" s="239" t="s">
        <v>172</v>
      </c>
      <c r="Y9" s="239"/>
      <c r="Z9" s="239"/>
      <c r="AA9" s="240">
        <v>0</v>
      </c>
      <c r="AB9" s="241"/>
      <c r="AE9" s="246"/>
      <c r="AJ9" s="250"/>
      <c r="AM9" s="121"/>
    </row>
    <row r="10" spans="9:39" ht="12" customHeight="1">
      <c r="I10" s="240">
        <v>1</v>
      </c>
      <c r="J10" s="243" t="str">
        <f>IF(N8=N12,"",IF(N12&lt;N8,O8,O12))</f>
        <v>NIEDER  J</v>
      </c>
      <c r="K10" s="243"/>
      <c r="L10" s="243"/>
      <c r="O10" s="229">
        <v>17</v>
      </c>
      <c r="P10" s="229"/>
      <c r="Q10" s="229"/>
      <c r="S10" s="240">
        <v>0</v>
      </c>
      <c r="T10" s="243" t="str">
        <f>IF(AA9=AA11,"",IF(AA9&lt;AA11,X9,X11))</f>
        <v>-</v>
      </c>
      <c r="U10" s="243"/>
      <c r="V10" s="243"/>
      <c r="X10" s="244"/>
      <c r="Y10" s="244"/>
      <c r="Z10" s="244"/>
      <c r="AC10" s="245" t="str">
        <f>IF(AA9=AA11,"",IF(AA9&gt;AA11,X9,X11))</f>
        <v>HELFENSTEIN  J</v>
      </c>
      <c r="AD10" s="240">
        <v>2</v>
      </c>
      <c r="AJ10" s="250"/>
      <c r="AM10" s="121" t="s">
        <v>178</v>
      </c>
    </row>
    <row r="11" spans="8:39" ht="12" customHeight="1">
      <c r="H11" s="246"/>
      <c r="M11" s="250"/>
      <c r="W11" s="247"/>
      <c r="X11" s="248" t="s">
        <v>179</v>
      </c>
      <c r="Y11" s="248"/>
      <c r="Z11" s="248"/>
      <c r="AA11" s="240">
        <v>2</v>
      </c>
      <c r="AB11" s="249"/>
      <c r="AJ11" s="250"/>
      <c r="AM11" s="121"/>
    </row>
    <row r="12" spans="8:39" ht="12" customHeight="1">
      <c r="H12" s="246"/>
      <c r="N12" s="240">
        <v>1</v>
      </c>
      <c r="O12" s="252" t="str">
        <f>IF(AD30=AD34,"",IF(AD30&lt;AD34,AC30,AC34))</f>
        <v>NIEDER  J</v>
      </c>
      <c r="P12" s="252"/>
      <c r="Q12" s="252"/>
      <c r="R12" s="228" t="s">
        <v>180</v>
      </c>
      <c r="Y12" s="242"/>
      <c r="AF12" s="229">
        <v>21</v>
      </c>
      <c r="AG12" s="229"/>
      <c r="AH12" s="229"/>
      <c r="AI12" s="228" t="s">
        <v>181</v>
      </c>
      <c r="AK12" s="253" t="str">
        <f>IF(AI8=AI16,"",IF(AI8&gt;AI16,AF8,AF16))</f>
        <v>HELFENSTEIN  J</v>
      </c>
      <c r="AM12" s="121" t="s">
        <v>182</v>
      </c>
    </row>
    <row r="13" spans="8:39" ht="12" customHeight="1">
      <c r="H13" s="246"/>
      <c r="W13" s="238"/>
      <c r="X13" s="239" t="s">
        <v>183</v>
      </c>
      <c r="Y13" s="239"/>
      <c r="Z13" s="239"/>
      <c r="AA13" s="240">
        <v>2</v>
      </c>
      <c r="AB13" s="241"/>
      <c r="AC13" s="242" t="s">
        <v>184</v>
      </c>
      <c r="AJ13" s="246"/>
      <c r="AK13" s="228" t="s">
        <v>185</v>
      </c>
      <c r="AM13" s="121"/>
    </row>
    <row r="14" spans="4:39" ht="12" customHeight="1">
      <c r="D14" s="240">
        <v>1</v>
      </c>
      <c r="E14" s="243" t="str">
        <f>IF(I10=I18,"",IF(I18&lt;I10,J10,J18))</f>
        <v>NIEDER  J</v>
      </c>
      <c r="F14" s="243"/>
      <c r="G14" s="243"/>
      <c r="J14" s="229">
        <v>23</v>
      </c>
      <c r="K14" s="229"/>
      <c r="L14" s="229"/>
      <c r="S14" s="240">
        <v>0</v>
      </c>
      <c r="T14" s="243" t="str">
        <f>IF(AA13=AA15,"",IF(AA13&lt;AA15,X13,X15))</f>
        <v>-</v>
      </c>
      <c r="U14" s="243"/>
      <c r="V14" s="243"/>
      <c r="X14" s="244"/>
      <c r="Y14" s="244"/>
      <c r="Z14" s="244"/>
      <c r="AC14" s="245" t="str">
        <f>IF(AA13=AA15,"",IF(AA13&gt;AA15,X13,X15))</f>
        <v>RHIM  E</v>
      </c>
      <c r="AD14" s="240"/>
      <c r="AJ14" s="246"/>
      <c r="AM14" s="121" t="s">
        <v>186</v>
      </c>
    </row>
    <row r="15" spans="3:39" ht="12" customHeight="1">
      <c r="C15" s="246"/>
      <c r="H15" s="250"/>
      <c r="R15" s="246"/>
      <c r="W15" s="247"/>
      <c r="X15" s="248" t="s">
        <v>172</v>
      </c>
      <c r="Y15" s="248"/>
      <c r="Z15" s="248"/>
      <c r="AA15" s="240">
        <v>0</v>
      </c>
      <c r="AB15" s="249"/>
      <c r="AE15" s="250"/>
      <c r="AJ15" s="246"/>
      <c r="AL15" s="254"/>
      <c r="AM15" s="121"/>
    </row>
    <row r="16" spans="3:39" ht="12" customHeight="1">
      <c r="C16" s="246"/>
      <c r="H16" s="250"/>
      <c r="N16" s="240">
        <v>0</v>
      </c>
      <c r="O16" s="243" t="str">
        <f>IF(S14=S18,"",IF(S18&lt;S14,T14,T18))</f>
        <v>MAUJEAN  T</v>
      </c>
      <c r="P16" s="243"/>
      <c r="Q16" s="243"/>
      <c r="T16" s="229">
        <v>10</v>
      </c>
      <c r="U16" s="229"/>
      <c r="V16" s="229"/>
      <c r="Y16" s="242"/>
      <c r="AC16" s="228">
        <v>14</v>
      </c>
      <c r="AD16" s="228" t="s">
        <v>187</v>
      </c>
      <c r="AF16" s="245" t="str">
        <f>IF(AD14=AD18,"",IF(AD14&gt;AD18,AC14,AC18))</f>
        <v>BOUSSER  T</v>
      </c>
      <c r="AG16" s="245"/>
      <c r="AH16" s="245"/>
      <c r="AI16" s="240">
        <v>0</v>
      </c>
      <c r="AL16" s="254"/>
      <c r="AM16" s="121" t="s">
        <v>188</v>
      </c>
    </row>
    <row r="17" spans="2:39" ht="12" customHeight="1">
      <c r="B17" s="255" t="str">
        <f>IF(D14=D20,"",IF(D20&lt;D14,E14,E20))</f>
        <v>NIEDER  J</v>
      </c>
      <c r="E17" s="229">
        <v>25</v>
      </c>
      <c r="F17" s="229"/>
      <c r="G17" s="229"/>
      <c r="H17" s="250"/>
      <c r="M17" s="246"/>
      <c r="R17" s="250"/>
      <c r="W17" s="238"/>
      <c r="X17" s="239" t="s">
        <v>189</v>
      </c>
      <c r="Y17" s="239"/>
      <c r="Z17" s="239"/>
      <c r="AA17" s="240">
        <v>2</v>
      </c>
      <c r="AB17" s="241"/>
      <c r="AE17" s="246"/>
      <c r="AM17" s="121"/>
    </row>
    <row r="18" spans="2:39" ht="12" customHeight="1">
      <c r="B18" s="228" t="s">
        <v>190</v>
      </c>
      <c r="C18" s="250"/>
      <c r="I18" s="240">
        <v>0</v>
      </c>
      <c r="J18" s="243" t="str">
        <f>IF(N16=N20,"",IF(N20&lt;N16,O16,O20))</f>
        <v>LIMOUSIN  R</v>
      </c>
      <c r="K18" s="243"/>
      <c r="L18" s="243"/>
      <c r="O18" s="229">
        <v>18</v>
      </c>
      <c r="P18" s="229"/>
      <c r="Q18" s="229"/>
      <c r="S18" s="240">
        <v>1</v>
      </c>
      <c r="T18" s="243" t="str">
        <f>IF(AA17=AA19,"",IF(AA17&lt;AA19,X17,X19))</f>
        <v>MAUJEAN  T</v>
      </c>
      <c r="U18" s="243"/>
      <c r="V18" s="243"/>
      <c r="X18" s="237" t="s">
        <v>173</v>
      </c>
      <c r="Y18" s="237"/>
      <c r="Z18" s="237"/>
      <c r="AC18" s="245" t="str">
        <f>IF(AA17=AA19,"",IF(AA17&gt;AA19,X17,X19))</f>
        <v>BOUSSER  T</v>
      </c>
      <c r="AD18" s="240">
        <v>2</v>
      </c>
      <c r="AM18" s="121" t="s">
        <v>191</v>
      </c>
    </row>
    <row r="19" spans="3:39" ht="12" customHeight="1">
      <c r="C19" s="250"/>
      <c r="M19" s="250"/>
      <c r="W19" s="247"/>
      <c r="X19" s="248" t="s">
        <v>192</v>
      </c>
      <c r="Y19" s="248"/>
      <c r="Z19" s="248"/>
      <c r="AA19" s="240">
        <v>1</v>
      </c>
      <c r="AB19" s="249"/>
      <c r="AM19" s="121"/>
    </row>
    <row r="20" spans="4:39" ht="12" customHeight="1">
      <c r="D20" s="240">
        <v>0</v>
      </c>
      <c r="E20" s="252" t="str">
        <f>IF(AI8=AI16,"",IF(AI8&lt;AI16,AF8,AF16))</f>
        <v>BOUSSER  T</v>
      </c>
      <c r="F20" s="252"/>
      <c r="G20" s="252"/>
      <c r="H20" s="228" t="s">
        <v>181</v>
      </c>
      <c r="N20" s="240">
        <v>1</v>
      </c>
      <c r="O20" s="252" t="str">
        <f>IF(AD22=AD26,"",IF(AD22&lt;AD26,AC22,AC26))</f>
        <v>LIMOUSIN  R</v>
      </c>
      <c r="P20" s="252"/>
      <c r="Q20" s="252"/>
      <c r="R20" s="228" t="s">
        <v>193</v>
      </c>
      <c r="Y20" s="242"/>
      <c r="AM20" s="121" t="s">
        <v>194</v>
      </c>
    </row>
    <row r="21" spans="23:39" ht="12" customHeight="1">
      <c r="W21" s="238"/>
      <c r="X21" s="239" t="s">
        <v>195</v>
      </c>
      <c r="Y21" s="239"/>
      <c r="Z21" s="239"/>
      <c r="AA21" s="240">
        <v>2</v>
      </c>
      <c r="AB21" s="241"/>
      <c r="AC21" s="242" t="s">
        <v>184</v>
      </c>
      <c r="AK21" s="254"/>
      <c r="AM21" s="121"/>
    </row>
    <row r="22" spans="19:39" ht="12" customHeight="1">
      <c r="S22" s="240">
        <v>2</v>
      </c>
      <c r="T22" s="243" t="str">
        <f>IF(AA21=AA23,"",IF(AA21&lt;AA23,X21,X23))</f>
        <v>-</v>
      </c>
      <c r="U22" s="243"/>
      <c r="V22" s="243"/>
      <c r="X22" s="237"/>
      <c r="Y22" s="237"/>
      <c r="Z22" s="237"/>
      <c r="AC22" s="245" t="str">
        <f>IF(AA21=AA23,"",IF(AA21&gt;AA23,X21,X23))</f>
        <v>LIMOUSIN  R</v>
      </c>
      <c r="AD22" s="240">
        <v>0</v>
      </c>
      <c r="AL22" s="254"/>
      <c r="AM22" s="121"/>
    </row>
    <row r="23" spans="18:39" ht="12" customHeight="1">
      <c r="R23" s="246"/>
      <c r="W23" s="247"/>
      <c r="X23" s="248" t="s">
        <v>172</v>
      </c>
      <c r="Y23" s="248"/>
      <c r="Z23" s="248"/>
      <c r="AA23" s="240">
        <v>0</v>
      </c>
      <c r="AB23" s="249"/>
      <c r="AE23" s="250"/>
      <c r="AM23" s="121"/>
    </row>
    <row r="24" spans="4:39" ht="12" customHeight="1">
      <c r="D24" s="240">
        <v>1</v>
      </c>
      <c r="E24" s="252" t="str">
        <f>IF(AI24=AI32,"",IF(AI24&lt;AI32,AF24,AF32))</f>
        <v>MISSE  J</v>
      </c>
      <c r="F24" s="252"/>
      <c r="G24" s="252"/>
      <c r="H24" s="228" t="s">
        <v>196</v>
      </c>
      <c r="N24" s="240">
        <v>0</v>
      </c>
      <c r="O24" s="243" t="str">
        <f>IF(S22=S26,"",IF(S26&lt;S22,T22,T26))</f>
        <v>-</v>
      </c>
      <c r="P24" s="243"/>
      <c r="Q24" s="243"/>
      <c r="T24" s="229">
        <v>11</v>
      </c>
      <c r="U24" s="229"/>
      <c r="V24" s="229"/>
      <c r="X24" s="237"/>
      <c r="Y24" s="242"/>
      <c r="AC24" s="228">
        <v>15</v>
      </c>
      <c r="AD24" s="228" t="s">
        <v>193</v>
      </c>
      <c r="AF24" s="245" t="str">
        <f>IF(AD22=AD26,"",IF(AD22&gt;AD26,AC22,AC26))</f>
        <v>KOENIG  Y</v>
      </c>
      <c r="AG24" s="245"/>
      <c r="AH24" s="245"/>
      <c r="AI24" s="240">
        <v>2</v>
      </c>
      <c r="AM24" s="121"/>
    </row>
    <row r="25" spans="3:39" ht="12" customHeight="1">
      <c r="C25" s="246"/>
      <c r="M25" s="246"/>
      <c r="R25" s="250"/>
      <c r="W25" s="238"/>
      <c r="X25" s="239" t="s">
        <v>172</v>
      </c>
      <c r="Y25" s="239"/>
      <c r="Z25" s="239"/>
      <c r="AA25" s="240">
        <v>0</v>
      </c>
      <c r="AB25" s="241"/>
      <c r="AE25" s="246"/>
      <c r="AJ25" s="250"/>
      <c r="AM25" s="121"/>
    </row>
    <row r="26" spans="3:39" ht="12" customHeight="1">
      <c r="C26" s="246"/>
      <c r="I26" s="240">
        <v>1</v>
      </c>
      <c r="J26" s="243" t="str">
        <f>IF(N24=N28,"",IF(N28&lt;N24,O24,O28))</f>
        <v>RHIM  E</v>
      </c>
      <c r="K26" s="243"/>
      <c r="L26" s="243"/>
      <c r="O26" s="229">
        <v>19</v>
      </c>
      <c r="P26" s="229"/>
      <c r="Q26" s="229"/>
      <c r="S26" s="240">
        <v>0</v>
      </c>
      <c r="T26" s="243" t="str">
        <f>IF(AA25=AA27,"",IF(AA25&lt;AA27,X25,X27))</f>
        <v>-</v>
      </c>
      <c r="U26" s="243"/>
      <c r="V26" s="243"/>
      <c r="X26" s="244"/>
      <c r="Y26" s="244"/>
      <c r="Z26" s="244"/>
      <c r="AC26" s="245" t="str">
        <f>IF(AA25=AA27,"",IF(AA25&gt;AA27,X25,X27))</f>
        <v>KOENIG  Y</v>
      </c>
      <c r="AD26" s="240">
        <v>2</v>
      </c>
      <c r="AJ26" s="250"/>
      <c r="AM26" s="121"/>
    </row>
    <row r="27" spans="2:39" ht="12" customHeight="1">
      <c r="B27" s="255" t="str">
        <f>IF(D24=D30,"",IF(D30&lt;D24,E24,E30))</f>
        <v>MISSE  J</v>
      </c>
      <c r="E27" s="229">
        <v>26</v>
      </c>
      <c r="F27" s="229"/>
      <c r="G27" s="229"/>
      <c r="H27" s="246"/>
      <c r="M27" s="250"/>
      <c r="W27" s="247"/>
      <c r="X27" s="248" t="s">
        <v>197</v>
      </c>
      <c r="Y27" s="248"/>
      <c r="Z27" s="248"/>
      <c r="AA27" s="240">
        <v>2</v>
      </c>
      <c r="AB27" s="249"/>
      <c r="AJ27" s="250"/>
      <c r="AM27" s="121"/>
    </row>
    <row r="28" spans="2:39" ht="12" customHeight="1">
      <c r="B28" s="228" t="s">
        <v>198</v>
      </c>
      <c r="C28" s="250"/>
      <c r="H28" s="246"/>
      <c r="N28" s="240">
        <v>1</v>
      </c>
      <c r="O28" s="252" t="str">
        <f>IF(AD14=AD18,"",IF(AD14&lt;AD18,AC14,AC18))</f>
        <v>RHIM  E</v>
      </c>
      <c r="P28" s="252"/>
      <c r="Q28" s="252"/>
      <c r="R28" s="228" t="s">
        <v>187</v>
      </c>
      <c r="X28" s="237"/>
      <c r="Y28" s="237"/>
      <c r="Z28" s="237"/>
      <c r="AA28" s="237"/>
      <c r="AF28" s="229">
        <v>22</v>
      </c>
      <c r="AG28" s="229"/>
      <c r="AH28" s="229"/>
      <c r="AI28" s="228" t="s">
        <v>196</v>
      </c>
      <c r="AK28" s="253" t="str">
        <f>IF(AI24=AI32,"",IF(AI24&gt;AI32,AF24,AF32))</f>
        <v>KOENIG  Y</v>
      </c>
      <c r="AM28" s="121"/>
    </row>
    <row r="29" spans="3:39" ht="12" customHeight="1">
      <c r="C29" s="250"/>
      <c r="H29" s="246"/>
      <c r="W29" s="238"/>
      <c r="X29" s="239" t="s">
        <v>172</v>
      </c>
      <c r="Y29" s="239"/>
      <c r="Z29" s="239"/>
      <c r="AA29" s="240">
        <v>0</v>
      </c>
      <c r="AB29" s="241"/>
      <c r="AC29" s="242" t="s">
        <v>173</v>
      </c>
      <c r="AJ29" s="246"/>
      <c r="AK29" s="228" t="s">
        <v>199</v>
      </c>
      <c r="AM29" s="121"/>
    </row>
    <row r="30" spans="4:39" ht="12" customHeight="1">
      <c r="D30" s="240">
        <v>0</v>
      </c>
      <c r="E30" s="243" t="str">
        <f>IF(I26=I34,"",IF(I34&lt;I26,J26,J34))</f>
        <v>RHIM  E</v>
      </c>
      <c r="F30" s="243"/>
      <c r="G30" s="243"/>
      <c r="J30" s="229">
        <v>24</v>
      </c>
      <c r="K30" s="229"/>
      <c r="L30" s="229"/>
      <c r="S30" s="240">
        <v>2</v>
      </c>
      <c r="T30" s="243" t="str">
        <f>IF(AA29=AA31,"",IF(AA29&lt;AA31,X29,X31))</f>
        <v>-</v>
      </c>
      <c r="U30" s="243"/>
      <c r="V30" s="243"/>
      <c r="X30" s="244"/>
      <c r="Y30" s="244"/>
      <c r="Z30" s="244"/>
      <c r="AC30" s="245" t="str">
        <f>IF(AA29=AA31,"",IF(AA29&gt;AA31,X29,X31))</f>
        <v>MISSE  J</v>
      </c>
      <c r="AD30" s="240">
        <v>2</v>
      </c>
      <c r="AJ30" s="246"/>
      <c r="AM30" s="121"/>
    </row>
    <row r="31" spans="8:39" ht="12" customHeight="1">
      <c r="H31" s="250"/>
      <c r="R31" s="246"/>
      <c r="W31" s="247"/>
      <c r="X31" s="248" t="s">
        <v>200</v>
      </c>
      <c r="Y31" s="248"/>
      <c r="Z31" s="248"/>
      <c r="AA31" s="240">
        <v>2</v>
      </c>
      <c r="AB31" s="249"/>
      <c r="AE31" s="250"/>
      <c r="AJ31" s="246"/>
      <c r="AM31" s="121"/>
    </row>
    <row r="32" spans="8:39" ht="12" customHeight="1">
      <c r="H32" s="250"/>
      <c r="N32" s="240">
        <v>0</v>
      </c>
      <c r="O32" s="243" t="str">
        <f>IF(S30=S34,"",IF(S34&lt;S30,T30,T34))</f>
        <v>-</v>
      </c>
      <c r="P32" s="243"/>
      <c r="Q32" s="243"/>
      <c r="T32" s="229">
        <v>12</v>
      </c>
      <c r="U32" s="229"/>
      <c r="V32" s="229"/>
      <c r="Y32" s="237"/>
      <c r="Z32" s="237"/>
      <c r="AA32" s="237"/>
      <c r="AC32" s="228">
        <v>16</v>
      </c>
      <c r="AD32" s="228" t="s">
        <v>180</v>
      </c>
      <c r="AF32" s="245" t="str">
        <f>IF(AD30=AD34,"",IF(AD30&gt;AD34,AC30,AC34))</f>
        <v>MISSE  J</v>
      </c>
      <c r="AG32" s="245"/>
      <c r="AH32" s="245"/>
      <c r="AI32" s="240">
        <v>0</v>
      </c>
      <c r="AM32" s="121"/>
    </row>
    <row r="33" spans="8:39" ht="12" customHeight="1">
      <c r="H33" s="250"/>
      <c r="M33" s="246"/>
      <c r="R33" s="250"/>
      <c r="W33" s="238"/>
      <c r="X33" s="239" t="s">
        <v>201</v>
      </c>
      <c r="Y33" s="239"/>
      <c r="Z33" s="239"/>
      <c r="AA33" s="240">
        <v>2</v>
      </c>
      <c r="AB33" s="241"/>
      <c r="AE33" s="246"/>
      <c r="AM33" s="121"/>
    </row>
    <row r="34" spans="9:39" ht="12" customHeight="1">
      <c r="I34" s="240">
        <v>0</v>
      </c>
      <c r="J34" s="243" t="str">
        <f>IF(N32=N36,"",IF(N36&lt;N32,O32,O36))</f>
        <v>WEYLAND  A</v>
      </c>
      <c r="K34" s="243"/>
      <c r="L34" s="243"/>
      <c r="O34" s="229">
        <v>20</v>
      </c>
      <c r="P34" s="229"/>
      <c r="Q34" s="229"/>
      <c r="S34" s="240">
        <v>0</v>
      </c>
      <c r="T34" s="243" t="str">
        <f>IF(AA33=AA35,"",IF(AA33&lt;AA35,X33,X35))</f>
        <v>-</v>
      </c>
      <c r="U34" s="243"/>
      <c r="V34" s="243"/>
      <c r="X34" s="244"/>
      <c r="Y34" s="244"/>
      <c r="Z34" s="244"/>
      <c r="AC34" s="245" t="str">
        <f>IF(AA33=AA35,"",IF(AA33&gt;AA35,X33,X35))</f>
        <v>NIEDER  J</v>
      </c>
      <c r="AD34" s="240"/>
      <c r="AM34" s="121"/>
    </row>
    <row r="35" spans="13:39" ht="12" customHeight="1">
      <c r="M35" s="250"/>
      <c r="W35" s="247"/>
      <c r="X35" s="248" t="s">
        <v>172</v>
      </c>
      <c r="Y35" s="248"/>
      <c r="Z35" s="248"/>
      <c r="AA35" s="240">
        <v>0</v>
      </c>
      <c r="AB35" s="249"/>
      <c r="AM35" s="121"/>
    </row>
    <row r="36" spans="14:18" ht="12" customHeight="1">
      <c r="N36" s="240">
        <v>1</v>
      </c>
      <c r="O36" s="252" t="str">
        <f>IF(AD6=AD10,"",IF(AD6&lt;AD10,AC6,AC10))</f>
        <v>WEYLAND  A</v>
      </c>
      <c r="P36" s="252"/>
      <c r="Q36" s="252"/>
      <c r="R36" s="228" t="s">
        <v>176</v>
      </c>
    </row>
    <row r="37" spans="14:17" ht="12" customHeight="1">
      <c r="N37" s="229"/>
      <c r="O37" s="256"/>
      <c r="P37" s="256"/>
      <c r="Q37" s="256"/>
    </row>
    <row r="40" spans="5:37" ht="12" customHeight="1">
      <c r="E40" s="257" t="s">
        <v>152</v>
      </c>
      <c r="F40" s="257"/>
      <c r="G40" s="257"/>
      <c r="H40" s="257"/>
      <c r="I40" s="258"/>
      <c r="J40" s="258"/>
      <c r="AK40" s="229"/>
    </row>
    <row r="41" spans="5:37" ht="12" customHeight="1">
      <c r="E41" s="257"/>
      <c r="F41" s="257"/>
      <c r="G41" s="257"/>
      <c r="H41" s="257"/>
      <c r="I41" s="258"/>
      <c r="J41" s="258"/>
      <c r="R41" s="259"/>
      <c r="S41" s="260"/>
      <c r="T41" s="260"/>
      <c r="U41" s="260"/>
      <c r="V41" s="260"/>
      <c r="W41" s="260"/>
      <c r="X41" s="261"/>
      <c r="Y41" s="261"/>
      <c r="Z41" s="261"/>
      <c r="AA41" s="260"/>
      <c r="AB41" s="262"/>
      <c r="AC41" s="263" t="s">
        <v>202</v>
      </c>
      <c r="AD41" s="263"/>
      <c r="AE41" s="263"/>
      <c r="AF41" s="263"/>
      <c r="AG41" s="263"/>
      <c r="AH41" s="263"/>
      <c r="AI41" s="263"/>
      <c r="AJ41" s="263"/>
      <c r="AK41" s="229"/>
    </row>
    <row r="42" spans="5:37" ht="12" customHeight="1">
      <c r="E42" s="264"/>
      <c r="F42" s="264"/>
      <c r="G42" s="264"/>
      <c r="H42" s="264"/>
      <c r="I42" s="264"/>
      <c r="J42" s="264"/>
      <c r="K42" s="265"/>
      <c r="L42" s="265"/>
      <c r="M42" s="265"/>
      <c r="R42" s="266"/>
      <c r="S42" s="256"/>
      <c r="T42" s="256"/>
      <c r="U42" s="256"/>
      <c r="V42" s="256"/>
      <c r="W42" s="256"/>
      <c r="X42" s="256" t="s">
        <v>203</v>
      </c>
      <c r="Y42" s="256"/>
      <c r="Z42" s="256"/>
      <c r="AA42" s="256"/>
      <c r="AB42" s="267"/>
      <c r="AC42" s="263"/>
      <c r="AD42" s="263"/>
      <c r="AE42" s="263"/>
      <c r="AF42" s="263"/>
      <c r="AG42" s="263"/>
      <c r="AH42" s="263"/>
      <c r="AI42" s="263"/>
      <c r="AJ42" s="263"/>
      <c r="AK42" s="229"/>
    </row>
    <row r="43" spans="5:36" ht="12" customHeight="1">
      <c r="E43" s="264"/>
      <c r="F43" s="264"/>
      <c r="G43" s="264"/>
      <c r="H43" s="264"/>
      <c r="I43" s="264"/>
      <c r="J43" s="264"/>
      <c r="R43" s="266"/>
      <c r="S43" s="256"/>
      <c r="T43" s="256"/>
      <c r="U43" s="256"/>
      <c r="V43" s="256"/>
      <c r="W43" s="256"/>
      <c r="X43" s="268"/>
      <c r="Y43" s="268"/>
      <c r="Z43" s="269"/>
      <c r="AA43" s="270"/>
      <c r="AB43" s="267"/>
      <c r="AC43" s="271"/>
      <c r="AD43" s="272"/>
      <c r="AE43" s="272"/>
      <c r="AF43" s="272"/>
      <c r="AG43" s="272"/>
      <c r="AH43" s="273"/>
      <c r="AI43" s="273"/>
      <c r="AJ43" s="274"/>
    </row>
    <row r="44" spans="2:37" ht="12" customHeight="1">
      <c r="B44" s="275"/>
      <c r="C44" s="276"/>
      <c r="D44" s="276"/>
      <c r="E44" s="276"/>
      <c r="F44" s="276"/>
      <c r="G44" s="276"/>
      <c r="H44" s="276"/>
      <c r="I44" s="276"/>
      <c r="J44" s="111"/>
      <c r="K44" s="111"/>
      <c r="L44" s="111"/>
      <c r="R44" s="266"/>
      <c r="S44" s="256"/>
      <c r="T44" s="256" t="s">
        <v>185</v>
      </c>
      <c r="U44" s="256"/>
      <c r="V44" s="256"/>
      <c r="W44" s="256"/>
      <c r="X44" s="239" t="str">
        <f>AK12</f>
        <v>HELFENSTEIN  J</v>
      </c>
      <c r="Y44" s="239"/>
      <c r="Z44" s="239"/>
      <c r="AA44" s="277">
        <v>1</v>
      </c>
      <c r="AB44" s="278"/>
      <c r="AC44" s="279" t="s">
        <v>204</v>
      </c>
      <c r="AD44" s="273"/>
      <c r="AE44" s="273"/>
      <c r="AF44" s="273"/>
      <c r="AG44" s="273"/>
      <c r="AH44" s="273"/>
      <c r="AI44" s="273"/>
      <c r="AJ44" s="274"/>
      <c r="AK44" s="229"/>
    </row>
    <row r="45" spans="2:37" ht="12" customHeight="1">
      <c r="B45" s="280"/>
      <c r="C45" s="281"/>
      <c r="D45" s="281"/>
      <c r="E45" s="282"/>
      <c r="F45" s="281"/>
      <c r="I45" s="121"/>
      <c r="J45" s="121"/>
      <c r="R45" s="266"/>
      <c r="S45" s="256"/>
      <c r="T45" s="256"/>
      <c r="U45" s="256"/>
      <c r="V45" s="256"/>
      <c r="W45" s="256"/>
      <c r="X45" s="283">
        <v>27</v>
      </c>
      <c r="Y45" s="283"/>
      <c r="Z45" s="283"/>
      <c r="AA45" s="256"/>
      <c r="AB45" s="267"/>
      <c r="AC45" s="284" t="str">
        <f>IF(AA44=AA46,"",IF(AA44&gt;AA46,X44,X46))</f>
        <v>MISSE J</v>
      </c>
      <c r="AD45" s="285">
        <v>0</v>
      </c>
      <c r="AE45" s="273"/>
      <c r="AF45" s="273" t="s">
        <v>205</v>
      </c>
      <c r="AG45" s="273"/>
      <c r="AH45" s="273"/>
      <c r="AI45" s="273"/>
      <c r="AJ45" s="274"/>
      <c r="AK45" s="229"/>
    </row>
    <row r="46" spans="5:37" ht="12" customHeight="1">
      <c r="E46" s="282"/>
      <c r="F46" s="281"/>
      <c r="I46" s="121"/>
      <c r="J46" s="121"/>
      <c r="P46" s="286"/>
      <c r="Q46" s="286"/>
      <c r="R46" s="266"/>
      <c r="S46" s="256"/>
      <c r="T46" s="256" t="s">
        <v>206</v>
      </c>
      <c r="U46" s="256"/>
      <c r="V46" s="256"/>
      <c r="W46" s="256"/>
      <c r="X46" s="287" t="s">
        <v>207</v>
      </c>
      <c r="Y46" s="287"/>
      <c r="Z46" s="287"/>
      <c r="AA46" s="277">
        <v>2</v>
      </c>
      <c r="AB46" s="288"/>
      <c r="AC46" s="279"/>
      <c r="AD46" s="273"/>
      <c r="AE46" s="289"/>
      <c r="AF46" s="290"/>
      <c r="AG46" s="290"/>
      <c r="AH46" s="291"/>
      <c r="AI46" s="273"/>
      <c r="AJ46" s="274"/>
      <c r="AK46" s="229"/>
    </row>
    <row r="47" spans="16:37" ht="12" customHeight="1">
      <c r="P47" s="286"/>
      <c r="Q47" s="286"/>
      <c r="R47" s="266"/>
      <c r="S47" s="256"/>
      <c r="T47" s="256"/>
      <c r="U47" s="256"/>
      <c r="V47" s="256"/>
      <c r="W47" s="256"/>
      <c r="X47" s="256"/>
      <c r="Y47" s="256"/>
      <c r="Z47" s="256"/>
      <c r="AA47" s="256"/>
      <c r="AB47" s="267"/>
      <c r="AC47" s="279">
        <v>30</v>
      </c>
      <c r="AD47" s="273"/>
      <c r="AE47" s="273"/>
      <c r="AF47" s="253" t="str">
        <f>IF(AD45=AD49,"",IF(AD45&gt;AD49,AC45,AC49))</f>
        <v>KOENIG  Y</v>
      </c>
      <c r="AG47" s="253"/>
      <c r="AH47" s="253"/>
      <c r="AI47" s="273"/>
      <c r="AJ47" s="274"/>
      <c r="AK47" s="229"/>
    </row>
    <row r="48" spans="18:37" ht="12" customHeight="1">
      <c r="R48" s="266"/>
      <c r="S48" s="256"/>
      <c r="T48" s="256" t="s">
        <v>199</v>
      </c>
      <c r="U48" s="256"/>
      <c r="V48" s="256"/>
      <c r="W48" s="256"/>
      <c r="X48" s="239" t="str">
        <f>AK28</f>
        <v>KOENIG  Y</v>
      </c>
      <c r="Y48" s="239"/>
      <c r="Z48" s="239"/>
      <c r="AA48" s="277">
        <v>2</v>
      </c>
      <c r="AB48" s="278"/>
      <c r="AC48" s="279"/>
      <c r="AD48" s="273"/>
      <c r="AE48" s="292"/>
      <c r="AF48" s="273"/>
      <c r="AG48" s="273"/>
      <c r="AH48" s="273"/>
      <c r="AI48" s="273"/>
      <c r="AJ48" s="274"/>
      <c r="AK48" s="229"/>
    </row>
    <row r="49" spans="2:37" ht="12" customHeight="1">
      <c r="B49" s="276"/>
      <c r="C49" s="276"/>
      <c r="D49" s="276"/>
      <c r="E49" s="276"/>
      <c r="F49" s="276"/>
      <c r="G49" s="276"/>
      <c r="H49" s="276"/>
      <c r="I49" s="276"/>
      <c r="J49" s="111"/>
      <c r="K49" s="111"/>
      <c r="L49" s="111"/>
      <c r="R49" s="266"/>
      <c r="S49" s="256"/>
      <c r="T49" s="256"/>
      <c r="U49" s="256"/>
      <c r="V49" s="256"/>
      <c r="W49" s="256"/>
      <c r="X49" s="283">
        <v>28</v>
      </c>
      <c r="Y49" s="283"/>
      <c r="Z49" s="283"/>
      <c r="AA49" s="256"/>
      <c r="AB49" s="267"/>
      <c r="AC49" s="284" t="str">
        <f>IF(AA48=AA50,"",IF(AA48&gt;AA50,X48,X50))</f>
        <v>KOENIG  Y</v>
      </c>
      <c r="AD49" s="285">
        <v>2</v>
      </c>
      <c r="AE49" s="273"/>
      <c r="AF49" s="293"/>
      <c r="AG49" s="293"/>
      <c r="AH49" s="293"/>
      <c r="AI49" s="273"/>
      <c r="AJ49" s="274"/>
      <c r="AK49" s="229"/>
    </row>
    <row r="50" spans="2:36" ht="12" customHeight="1">
      <c r="B50" s="294" t="s">
        <v>208</v>
      </c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R50" s="266"/>
      <c r="S50" s="256"/>
      <c r="T50" s="256" t="s">
        <v>190</v>
      </c>
      <c r="U50" s="256"/>
      <c r="V50" s="256"/>
      <c r="W50" s="256"/>
      <c r="X50" s="287" t="s">
        <v>209</v>
      </c>
      <c r="Y50" s="287"/>
      <c r="Z50" s="287"/>
      <c r="AA50" s="277">
        <v>0</v>
      </c>
      <c r="AB50" s="288"/>
      <c r="AC50" s="279"/>
      <c r="AD50" s="273"/>
      <c r="AE50" s="273"/>
      <c r="AF50" s="273" t="s">
        <v>210</v>
      </c>
      <c r="AG50" s="273"/>
      <c r="AH50" s="273"/>
      <c r="AI50" s="273"/>
      <c r="AJ50" s="274"/>
    </row>
    <row r="51" spans="2:36" ht="12" customHeight="1"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R51" s="266"/>
      <c r="S51" s="256"/>
      <c r="T51" s="223"/>
      <c r="U51" s="223"/>
      <c r="V51" s="223"/>
      <c r="W51" s="295"/>
      <c r="X51" s="295"/>
      <c r="Y51" s="295"/>
      <c r="Z51" s="295"/>
      <c r="AA51" s="295"/>
      <c r="AB51" s="296"/>
      <c r="AC51" s="297"/>
      <c r="AD51" s="273"/>
      <c r="AE51" s="273"/>
      <c r="AF51" s="290"/>
      <c r="AG51" s="290"/>
      <c r="AH51" s="291"/>
      <c r="AI51" s="273"/>
      <c r="AJ51" s="274"/>
    </row>
    <row r="52" spans="18:36" ht="12" customHeight="1">
      <c r="R52" s="266"/>
      <c r="S52" s="298"/>
      <c r="T52" s="223"/>
      <c r="U52" s="223"/>
      <c r="V52" s="223"/>
      <c r="W52" s="295"/>
      <c r="X52" s="295"/>
      <c r="Y52" s="295"/>
      <c r="Z52" s="295"/>
      <c r="AA52" s="295"/>
      <c r="AB52" s="296"/>
      <c r="AC52" s="297"/>
      <c r="AD52" s="273"/>
      <c r="AE52" s="273"/>
      <c r="AF52" s="245" t="str">
        <f>IF(AD45=AD49,"",IF(AD49&gt;AD45,AC45,AC49))</f>
        <v>MISSE J</v>
      </c>
      <c r="AG52" s="245"/>
      <c r="AH52" s="245"/>
      <c r="AI52" s="273"/>
      <c r="AJ52" s="274"/>
    </row>
    <row r="53" spans="2:36" ht="12" customHeight="1">
      <c r="B53" s="299" t="s">
        <v>211</v>
      </c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R53" s="300"/>
      <c r="S53" s="301"/>
      <c r="T53" s="302"/>
      <c r="U53" s="302"/>
      <c r="V53" s="302"/>
      <c r="W53" s="303"/>
      <c r="X53" s="303"/>
      <c r="Y53" s="303"/>
      <c r="Z53" s="303"/>
      <c r="AA53" s="303"/>
      <c r="AB53" s="304"/>
      <c r="AC53" s="305"/>
      <c r="AD53" s="306"/>
      <c r="AE53" s="306"/>
      <c r="AF53" s="307"/>
      <c r="AG53" s="307"/>
      <c r="AH53" s="307"/>
      <c r="AI53" s="306"/>
      <c r="AJ53" s="308"/>
    </row>
    <row r="54" spans="2:36" ht="12" customHeight="1"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309"/>
      <c r="AD54" s="309"/>
      <c r="AE54" s="309"/>
      <c r="AF54" s="309"/>
      <c r="AG54" s="309"/>
      <c r="AH54" s="309"/>
      <c r="AI54" s="309"/>
      <c r="AJ54" s="309"/>
    </row>
    <row r="55" spans="2:36" ht="12" customHeight="1">
      <c r="B55" s="299" t="s">
        <v>212</v>
      </c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R55" s="229"/>
      <c r="S55" s="256"/>
      <c r="T55" s="256"/>
      <c r="U55" s="256"/>
      <c r="V55" s="256"/>
      <c r="W55" s="295" t="s">
        <v>213</v>
      </c>
      <c r="X55" s="295"/>
      <c r="Y55" s="295"/>
      <c r="Z55" s="295"/>
      <c r="AA55" s="295"/>
      <c r="AB55" s="295"/>
      <c r="AC55" s="309"/>
      <c r="AD55" s="309"/>
      <c r="AE55" s="309"/>
      <c r="AF55" s="309"/>
      <c r="AG55" s="309"/>
      <c r="AH55" s="309"/>
      <c r="AI55" s="309"/>
      <c r="AJ55" s="309"/>
    </row>
    <row r="56" spans="2:36" ht="12" customHeight="1"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R56" s="229"/>
      <c r="S56" s="256"/>
      <c r="T56" s="295"/>
      <c r="U56" s="295"/>
      <c r="V56" s="295"/>
      <c r="W56" s="310"/>
      <c r="X56" s="255" t="str">
        <f>IF(AA44=AA46,"",IF(AA44&lt;AA46,X44,X46))</f>
        <v>HELFENSTEIN  J</v>
      </c>
      <c r="Y56" s="255"/>
      <c r="Z56" s="255"/>
      <c r="AA56" s="277">
        <v>0</v>
      </c>
      <c r="AB56" s="311"/>
      <c r="AC56" s="256"/>
      <c r="AD56" s="256"/>
      <c r="AE56" s="256"/>
      <c r="AF56" s="256"/>
      <c r="AG56" s="256"/>
      <c r="AH56" s="256"/>
      <c r="AI56" s="256"/>
      <c r="AJ56" s="256"/>
    </row>
    <row r="57" spans="18:36" ht="12" customHeight="1">
      <c r="R57" s="229"/>
      <c r="S57" s="312">
        <v>4</v>
      </c>
      <c r="T57" s="313" t="str">
        <f>IF(AA56=AA58,"",IF(AA56&gt;AA58,X58,X56))</f>
        <v>HELFENSTEIN  J</v>
      </c>
      <c r="U57" s="313"/>
      <c r="V57" s="313"/>
      <c r="W57" s="314"/>
      <c r="X57" s="256">
        <v>29</v>
      </c>
      <c r="Y57" s="256"/>
      <c r="Z57" s="256"/>
      <c r="AA57" s="256"/>
      <c r="AB57" s="256"/>
      <c r="AC57" s="313" t="str">
        <f>IF(AA56=AA58,"",IF(AA56&gt;AA58,X56,X58))</f>
        <v>NIEDER J</v>
      </c>
      <c r="AD57" s="315">
        <v>3</v>
      </c>
      <c r="AE57" s="256"/>
      <c r="AF57" s="256"/>
      <c r="AG57" s="256"/>
      <c r="AH57" s="256"/>
      <c r="AI57" s="256"/>
      <c r="AJ57" s="256"/>
    </row>
    <row r="58" spans="18:37" ht="12" customHeight="1">
      <c r="R58" s="229"/>
      <c r="S58" s="256"/>
      <c r="T58" s="295"/>
      <c r="U58" s="295"/>
      <c r="V58" s="295"/>
      <c r="W58" s="316"/>
      <c r="X58" s="252" t="str">
        <f>IF(AA48=AA50,"",IF(AA48&lt;AA50,X48,X50))</f>
        <v>NIEDER J</v>
      </c>
      <c r="Y58" s="252"/>
      <c r="Z58" s="252"/>
      <c r="AA58" s="277">
        <v>2</v>
      </c>
      <c r="AB58" s="317"/>
      <c r="AC58" s="256"/>
      <c r="AD58" s="256"/>
      <c r="AE58" s="256"/>
      <c r="AF58" s="256"/>
      <c r="AG58" s="256"/>
      <c r="AH58" s="256"/>
      <c r="AI58" s="256"/>
      <c r="AJ58" s="256"/>
      <c r="AK58" s="254"/>
    </row>
    <row r="59" spans="18:36" ht="12" customHeight="1"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56"/>
      <c r="AD59" s="256"/>
      <c r="AE59" s="256"/>
      <c r="AF59" s="256"/>
      <c r="AG59" s="256"/>
      <c r="AH59" s="256"/>
      <c r="AI59" s="256"/>
      <c r="AJ59" s="256"/>
    </row>
    <row r="63" spans="19:30" ht="12" customHeight="1"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</row>
    <row r="92" ht="6" customHeight="1"/>
    <row r="93" s="256" customFormat="1" ht="12" customHeight="1"/>
    <row r="94" s="256" customFormat="1" ht="12" customHeight="1"/>
    <row r="95" s="256" customFormat="1" ht="12" customHeight="1"/>
    <row r="96" s="256" customFormat="1" ht="12" customHeight="1"/>
    <row r="113" s="256" customFormat="1" ht="12" customHeight="1"/>
    <row r="114" s="256" customFormat="1" ht="12" customHeight="1"/>
    <row r="115" s="256" customFormat="1" ht="12" customHeight="1"/>
    <row r="116" s="256" customFormat="1" ht="12" customHeight="1"/>
    <row r="117" s="256" customFormat="1" ht="12" customHeight="1"/>
    <row r="118" s="256" customFormat="1" ht="12" customHeight="1"/>
    <row r="119" s="256" customFormat="1" ht="12" customHeight="1"/>
    <row r="120" s="256" customFormat="1" ht="12" customHeight="1"/>
    <row r="121" s="256" customFormat="1" ht="12" customHeight="1"/>
    <row r="122" s="256" customFormat="1" ht="12" customHeight="1"/>
    <row r="123" s="256" customFormat="1" ht="12" customHeight="1"/>
    <row r="124" s="256" customFormat="1" ht="12" customHeight="1"/>
    <row r="125" s="256" customFormat="1" ht="12" customHeight="1"/>
    <row r="126" s="256" customFormat="1" ht="12" customHeight="1"/>
    <row r="127" s="256" customFormat="1" ht="12" customHeight="1"/>
    <row r="128" s="256" customFormat="1" ht="12" customHeight="1"/>
    <row r="129" s="256" customFormat="1" ht="12" customHeight="1"/>
    <row r="130" s="256" customFormat="1" ht="12" customHeight="1"/>
    <row r="131" s="256" customFormat="1" ht="12" customHeight="1"/>
    <row r="132" s="256" customFormat="1" ht="12" customHeight="1"/>
    <row r="133" s="256" customFormat="1" ht="12" customHeight="1"/>
    <row r="134" s="256" customFormat="1" ht="12" customHeight="1"/>
    <row r="135" s="256" customFormat="1" ht="12" customHeight="1"/>
    <row r="136" s="256" customFormat="1" ht="12" customHeight="1"/>
    <row r="137" s="256" customFormat="1" ht="12" customHeight="1"/>
    <row r="138" s="256" customFormat="1" ht="12" customHeight="1"/>
    <row r="139" s="256" customFormat="1" ht="12" customHeight="1"/>
    <row r="140" s="256" customFormat="1" ht="12" customHeight="1"/>
    <row r="141" s="256" customFormat="1" ht="12" customHeight="1"/>
    <row r="142" s="256" customFormat="1" ht="12" customHeight="1"/>
    <row r="143" s="256" customFormat="1" ht="12" customHeight="1"/>
    <row r="144" s="256" customFormat="1" ht="12" customHeight="1"/>
    <row r="145" s="256" customFormat="1" ht="12" customHeight="1"/>
    <row r="146" s="256" customFormat="1" ht="12" customHeight="1"/>
    <row r="147" s="256" customFormat="1" ht="12" customHeight="1"/>
    <row r="148" s="256" customFormat="1" ht="12" customHeight="1"/>
    <row r="149" s="256" customFormat="1" ht="12" customHeight="1"/>
    <row r="150" s="256" customFormat="1" ht="12" customHeight="1"/>
    <row r="151" s="256" customFormat="1" ht="12" customHeight="1"/>
    <row r="152" s="256" customFormat="1" ht="12" customHeight="1"/>
    <row r="153" s="256" customFormat="1" ht="12" customHeight="1"/>
    <row r="154" s="256" customFormat="1" ht="12" customHeight="1"/>
    <row r="155" s="256" customFormat="1" ht="12" customHeight="1"/>
    <row r="156" s="256" customFormat="1" ht="12" customHeight="1"/>
    <row r="157" s="256" customFormat="1" ht="12" customHeight="1"/>
    <row r="158" s="256" customFormat="1" ht="12" customHeight="1"/>
    <row r="159" s="256" customFormat="1" ht="12" customHeight="1"/>
    <row r="160" s="256" customFormat="1" ht="12" customHeight="1"/>
    <row r="161" s="256" customFormat="1" ht="12" customHeight="1"/>
    <row r="162" s="256" customFormat="1" ht="12" customHeight="1"/>
    <row r="163" s="256" customFormat="1" ht="12" customHeight="1"/>
    <row r="164" s="256" customFormat="1" ht="12" customHeight="1"/>
    <row r="165" s="256" customFormat="1" ht="12" customHeight="1"/>
    <row r="166" s="256" customFormat="1" ht="12" customHeight="1"/>
    <row r="167" s="256" customFormat="1" ht="12" customHeight="1"/>
    <row r="168" s="256" customFormat="1" ht="12" customHeight="1"/>
    <row r="169" s="256" customFormat="1" ht="12" customHeight="1"/>
    <row r="170" s="256" customFormat="1" ht="12" customHeight="1"/>
    <row r="171" s="256" customFormat="1" ht="12" customHeight="1"/>
    <row r="172" s="256" customFormat="1" ht="12" customHeight="1"/>
    <row r="173" s="256" customFormat="1" ht="12" customHeight="1"/>
    <row r="174" s="256" customFormat="1" ht="12" customHeight="1"/>
    <row r="175" s="256" customFormat="1" ht="12" customHeight="1"/>
    <row r="176" s="256" customFormat="1" ht="12" customHeight="1"/>
    <row r="177" s="256" customFormat="1" ht="12" customHeight="1"/>
    <row r="178" s="256" customFormat="1" ht="12" customHeight="1"/>
    <row r="179" s="256" customFormat="1" ht="12" customHeight="1"/>
    <row r="180" s="256" customFormat="1" ht="12" customHeight="1"/>
    <row r="181" s="256" customFormat="1" ht="12" customHeight="1"/>
    <row r="182" s="256" customFormat="1" ht="12" customHeight="1"/>
    <row r="183" s="256" customFormat="1" ht="12" customHeight="1"/>
    <row r="184" s="256" customFormat="1" ht="12" customHeight="1"/>
    <row r="185" s="256" customFormat="1" ht="12" customHeight="1"/>
    <row r="186" s="256" customFormat="1" ht="12" customHeight="1"/>
  </sheetData>
  <sheetProtection selectLockedCells="1" selectUnlockedCells="1"/>
  <mergeCells count="132">
    <mergeCell ref="D2:G2"/>
    <mergeCell ref="I2:L2"/>
    <mergeCell ref="N2:Q2"/>
    <mergeCell ref="S2:V2"/>
    <mergeCell ref="X2:AA2"/>
    <mergeCell ref="AM2:AM3"/>
    <mergeCell ref="D3:E3"/>
    <mergeCell ref="I3:J3"/>
    <mergeCell ref="N3:O3"/>
    <mergeCell ref="S3:T3"/>
    <mergeCell ref="AM4:AM5"/>
    <mergeCell ref="X5:Z5"/>
    <mergeCell ref="T6:V6"/>
    <mergeCell ref="X6:Z6"/>
    <mergeCell ref="AM6:AM7"/>
    <mergeCell ref="X7:Z7"/>
    <mergeCell ref="O8:Q8"/>
    <mergeCell ref="T8:V8"/>
    <mergeCell ref="AF8:AH8"/>
    <mergeCell ref="AM8:AM9"/>
    <mergeCell ref="X9:Z9"/>
    <mergeCell ref="AJ9:AJ11"/>
    <mergeCell ref="J10:L10"/>
    <mergeCell ref="O10:Q10"/>
    <mergeCell ref="T10:V10"/>
    <mergeCell ref="X10:Z10"/>
    <mergeCell ref="AM10:AM11"/>
    <mergeCell ref="H11:H13"/>
    <mergeCell ref="X11:Z11"/>
    <mergeCell ref="O12:Q12"/>
    <mergeCell ref="AF12:AH12"/>
    <mergeCell ref="AM12:AM13"/>
    <mergeCell ref="X13:Z13"/>
    <mergeCell ref="AJ13:AJ15"/>
    <mergeCell ref="E14:G14"/>
    <mergeCell ref="J14:L14"/>
    <mergeCell ref="T14:V14"/>
    <mergeCell ref="X14:Z14"/>
    <mergeCell ref="AM14:AM15"/>
    <mergeCell ref="C15:C16"/>
    <mergeCell ref="H15:H17"/>
    <mergeCell ref="X15:Z15"/>
    <mergeCell ref="O16:Q16"/>
    <mergeCell ref="T16:V16"/>
    <mergeCell ref="AF16:AH16"/>
    <mergeCell ref="AM16:AM17"/>
    <mergeCell ref="E17:G17"/>
    <mergeCell ref="X17:Z17"/>
    <mergeCell ref="C18:C19"/>
    <mergeCell ref="J18:L18"/>
    <mergeCell ref="O18:Q18"/>
    <mergeCell ref="T18:V18"/>
    <mergeCell ref="X18:Z18"/>
    <mergeCell ref="AM18:AM19"/>
    <mergeCell ref="X19:Z19"/>
    <mergeCell ref="E20:G20"/>
    <mergeCell ref="O20:Q20"/>
    <mergeCell ref="AM20:AM21"/>
    <mergeCell ref="X21:Z21"/>
    <mergeCell ref="T22:V22"/>
    <mergeCell ref="X22:Z22"/>
    <mergeCell ref="AM22:AM23"/>
    <mergeCell ref="X23:Z23"/>
    <mergeCell ref="E24:G24"/>
    <mergeCell ref="O24:Q24"/>
    <mergeCell ref="T24:V24"/>
    <mergeCell ref="AF24:AH24"/>
    <mergeCell ref="AM24:AM25"/>
    <mergeCell ref="C25:C26"/>
    <mergeCell ref="X25:Z25"/>
    <mergeCell ref="AJ25:AJ27"/>
    <mergeCell ref="J26:L26"/>
    <mergeCell ref="O26:Q26"/>
    <mergeCell ref="T26:V26"/>
    <mergeCell ref="X26:Z26"/>
    <mergeCell ref="AM26:AM27"/>
    <mergeCell ref="E27:G27"/>
    <mergeCell ref="H27:H29"/>
    <mergeCell ref="X27:Z27"/>
    <mergeCell ref="C28:C29"/>
    <mergeCell ref="O28:Q28"/>
    <mergeCell ref="Y28:AA28"/>
    <mergeCell ref="AF28:AH28"/>
    <mergeCell ref="AM28:AM29"/>
    <mergeCell ref="X29:Z29"/>
    <mergeCell ref="AJ29:AJ31"/>
    <mergeCell ref="E30:G30"/>
    <mergeCell ref="J30:L30"/>
    <mergeCell ref="T30:V30"/>
    <mergeCell ref="X30:Z30"/>
    <mergeCell ref="AM30:AM31"/>
    <mergeCell ref="H31:H33"/>
    <mergeCell ref="X31:Z31"/>
    <mergeCell ref="O32:Q32"/>
    <mergeCell ref="T32:V32"/>
    <mergeCell ref="Y32:AA32"/>
    <mergeCell ref="AF32:AH32"/>
    <mergeCell ref="AM32:AM33"/>
    <mergeCell ref="X33:Z33"/>
    <mergeCell ref="J34:L34"/>
    <mergeCell ref="O34:Q34"/>
    <mergeCell ref="T34:V34"/>
    <mergeCell ref="X34:Z34"/>
    <mergeCell ref="AM34:AM35"/>
    <mergeCell ref="X35:Z35"/>
    <mergeCell ref="O36:Q36"/>
    <mergeCell ref="E40:H41"/>
    <mergeCell ref="I40:J41"/>
    <mergeCell ref="AC41:AJ42"/>
    <mergeCell ref="E42:J43"/>
    <mergeCell ref="X42:AA42"/>
    <mergeCell ref="X43:Y43"/>
    <mergeCell ref="X44:Z44"/>
    <mergeCell ref="I45:J45"/>
    <mergeCell ref="X45:Z45"/>
    <mergeCell ref="AF45:AH45"/>
    <mergeCell ref="I46:J46"/>
    <mergeCell ref="X46:Z46"/>
    <mergeCell ref="AF47:AH47"/>
    <mergeCell ref="X48:Z48"/>
    <mergeCell ref="X49:Z49"/>
    <mergeCell ref="B50:O51"/>
    <mergeCell ref="X50:Z50"/>
    <mergeCell ref="AF50:AH50"/>
    <mergeCell ref="AF52:AH52"/>
    <mergeCell ref="B53:O54"/>
    <mergeCell ref="B55:O56"/>
    <mergeCell ref="W55:AB55"/>
    <mergeCell ref="X56:Z56"/>
    <mergeCell ref="T57:V57"/>
    <mergeCell ref="X57:Z57"/>
    <mergeCell ref="X58:Z58"/>
  </mergeCells>
  <conditionalFormatting sqref="X5:Z5 X7:Z7 X9:Z9 X11:Z11 X13:Z13 X15:Z15 X17:Z17 X19:Z19 X21:Z21 X23:Z23 X25:Z25 X27:Z27 X29:Z29 X31:Z31 X33:Z33 X35:Z35">
    <cfRule type="cellIs" priority="1" dxfId="19" operator="equal" stopIfTrue="1">
      <formula>"?"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V169"/>
  <sheetViews>
    <sheetView workbookViewId="0" topLeftCell="A12">
      <selection activeCell="AC24" sqref="AC24"/>
    </sheetView>
  </sheetViews>
  <sheetFormatPr defaultColWidth="4.57421875" defaultRowHeight="12.75"/>
  <cols>
    <col min="1" max="1" width="14.28125" style="6" customWidth="1"/>
    <col min="2" max="2" width="1.28515625" style="6" customWidth="1"/>
    <col min="3" max="3" width="3.28125" style="6" customWidth="1"/>
    <col min="4" max="4" width="7.140625" style="6" customWidth="1"/>
    <col min="5" max="6" width="4.00390625" style="6" customWidth="1"/>
    <col min="7" max="8" width="3.421875" style="6" customWidth="1"/>
    <col min="9" max="9" width="4.57421875" style="6" customWidth="1"/>
    <col min="10" max="11" width="3.421875" style="6" customWidth="1"/>
    <col min="12" max="12" width="4.28125" style="6" customWidth="1"/>
    <col min="13" max="13" width="4.00390625" style="6" customWidth="1"/>
    <col min="14" max="14" width="3.140625" style="6" customWidth="1"/>
    <col min="15" max="15" width="4.28125" style="6" customWidth="1"/>
    <col min="16" max="18" width="3.421875" style="6" customWidth="1"/>
    <col min="19" max="22" width="5.7109375" style="6" customWidth="1"/>
    <col min="23" max="23" width="3.421875" style="6" customWidth="1"/>
    <col min="24" max="24" width="2.28125" style="6" customWidth="1"/>
    <col min="25" max="25" width="3.421875" style="6" customWidth="1"/>
    <col min="26" max="26" width="6.57421875" style="6" customWidth="1"/>
    <col min="27" max="27" width="8.00390625" style="6" customWidth="1"/>
    <col min="28" max="28" width="1.1484375" style="6" customWidth="1"/>
    <col min="29" max="30" width="9.57421875" style="6" customWidth="1"/>
    <col min="31" max="32" width="1.1484375" style="6" customWidth="1"/>
    <col min="33" max="33" width="19.8515625" style="104" customWidth="1"/>
    <col min="34" max="34" width="20.421875" style="6" customWidth="1"/>
    <col min="35" max="35" width="4.8515625" style="104" customWidth="1"/>
    <col min="36" max="36" width="4.8515625" style="6" customWidth="1"/>
    <col min="37" max="37" width="4.8515625" style="0" customWidth="1"/>
    <col min="38" max="41" width="4.8515625" style="6" customWidth="1"/>
    <col min="42" max="42" width="4.28125" style="6" customWidth="1"/>
    <col min="43" max="43" width="19.421875" style="6" customWidth="1"/>
    <col min="44" max="16384" width="4.28125" style="6" customWidth="1"/>
  </cols>
  <sheetData>
    <row r="1" ht="6" customHeight="1"/>
    <row r="2" spans="3:28" ht="12.75">
      <c r="C2" s="105" t="s">
        <v>214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6"/>
    </row>
    <row r="3" spans="4:47" ht="20.25" customHeight="1">
      <c r="D3" s="107" t="s">
        <v>115</v>
      </c>
      <c r="E3" s="108"/>
      <c r="F3" s="108"/>
      <c r="G3" s="108"/>
      <c r="H3" s="108"/>
      <c r="J3" s="107"/>
      <c r="K3" s="107"/>
      <c r="L3" s="107"/>
      <c r="M3" s="108"/>
      <c r="N3" s="108"/>
      <c r="O3" s="108"/>
      <c r="Q3" s="108"/>
      <c r="S3" s="109"/>
      <c r="T3" s="108"/>
      <c r="Y3" s="106"/>
      <c r="Z3" s="106"/>
      <c r="AA3" s="106"/>
      <c r="AB3" s="106"/>
      <c r="AG3" s="110"/>
      <c r="AH3" s="111"/>
      <c r="AI3" s="110"/>
      <c r="AJ3" s="111"/>
      <c r="AK3" s="112"/>
      <c r="AL3" s="111"/>
      <c r="AM3" s="111"/>
      <c r="AN3" s="111"/>
      <c r="AO3" s="111"/>
      <c r="AP3" s="111"/>
      <c r="AQ3" s="111"/>
      <c r="AR3" s="111"/>
      <c r="AS3" s="111"/>
      <c r="AT3" s="111"/>
      <c r="AU3" s="111"/>
    </row>
    <row r="4" spans="22:47" ht="12.75">
      <c r="V4" s="113"/>
      <c r="W4" s="114" t="s">
        <v>116</v>
      </c>
      <c r="X4" s="114"/>
      <c r="Y4" s="113">
        <v>3</v>
      </c>
      <c r="Z4" s="113" t="s">
        <v>117</v>
      </c>
      <c r="AG4" s="111"/>
      <c r="AH4" s="115"/>
      <c r="AI4" s="115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</row>
    <row r="5" spans="22:47" ht="12.75">
      <c r="V5" s="113"/>
      <c r="W5" s="116" t="s">
        <v>118</v>
      </c>
      <c r="X5" s="116"/>
      <c r="Y5" s="117">
        <f>(Y4+1)/2</f>
        <v>2</v>
      </c>
      <c r="Z5" s="118" t="s">
        <v>119</v>
      </c>
      <c r="AG5" s="110"/>
      <c r="AH5" s="115"/>
      <c r="AI5" s="115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</row>
    <row r="6" spans="22:47" ht="12.75">
      <c r="V6" s="113"/>
      <c r="W6" s="116"/>
      <c r="X6" s="116"/>
      <c r="Y6" s="117"/>
      <c r="Z6" s="118"/>
      <c r="AG6" s="110"/>
      <c r="AH6" s="115"/>
      <c r="AI6" s="115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</row>
    <row r="7" spans="4:47" ht="12.75">
      <c r="D7" s="119" t="s">
        <v>120</v>
      </c>
      <c r="E7" s="119"/>
      <c r="F7" s="120"/>
      <c r="G7" s="121" t="s">
        <v>121</v>
      </c>
      <c r="H7" s="121"/>
      <c r="I7" s="121"/>
      <c r="AG7" s="110"/>
      <c r="AH7" s="122"/>
      <c r="AI7" s="122"/>
      <c r="AJ7" s="122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</row>
    <row r="8" spans="33:47" ht="4.5" customHeight="1">
      <c r="AG8" s="110"/>
      <c r="AH8" s="111"/>
      <c r="AI8" s="110"/>
      <c r="AJ8" s="111"/>
      <c r="AK8" s="112"/>
      <c r="AL8" s="111"/>
      <c r="AM8" s="111"/>
      <c r="AN8" s="111"/>
      <c r="AO8" s="111"/>
      <c r="AP8" s="111"/>
      <c r="AQ8" s="111"/>
      <c r="AR8" s="111"/>
      <c r="AS8" s="111"/>
      <c r="AT8" s="111"/>
      <c r="AU8" s="111"/>
    </row>
    <row r="9" spans="4:47" ht="36" customHeight="1">
      <c r="D9" s="123" t="s">
        <v>122</v>
      </c>
      <c r="E9" s="123"/>
      <c r="F9" s="124"/>
      <c r="R9" s="125"/>
      <c r="S9" s="126" t="s">
        <v>123</v>
      </c>
      <c r="T9" s="127" t="s">
        <v>124</v>
      </c>
      <c r="U9" s="127" t="s">
        <v>125</v>
      </c>
      <c r="V9" s="127" t="s">
        <v>126</v>
      </c>
      <c r="W9" s="127" t="s">
        <v>127</v>
      </c>
      <c r="X9" s="127"/>
      <c r="Y9" s="128" t="s">
        <v>128</v>
      </c>
      <c r="Z9" s="128"/>
      <c r="AA9" s="129" t="s">
        <v>129</v>
      </c>
      <c r="AG9" s="110"/>
      <c r="AH9" s="111"/>
      <c r="AI9" s="110"/>
      <c r="AJ9" s="111"/>
      <c r="AK9" s="112"/>
      <c r="AL9" s="111"/>
      <c r="AM9" s="111"/>
      <c r="AN9" s="111"/>
      <c r="AO9" s="111"/>
      <c r="AP9" s="111"/>
      <c r="AQ9" s="111"/>
      <c r="AR9" s="111"/>
      <c r="AS9" s="111"/>
      <c r="AT9" s="111"/>
      <c r="AU9" s="111"/>
    </row>
    <row r="10" spans="1:47" ht="18" customHeight="1">
      <c r="A10" s="130" t="s">
        <v>130</v>
      </c>
      <c r="C10" s="111"/>
      <c r="D10" s="131" t="s">
        <v>0</v>
      </c>
      <c r="E10" s="131"/>
      <c r="F10" s="131"/>
      <c r="G10" s="131"/>
      <c r="H10" s="132" t="s">
        <v>1</v>
      </c>
      <c r="I10" s="132"/>
      <c r="J10" s="132"/>
      <c r="K10" s="128" t="s">
        <v>2</v>
      </c>
      <c r="L10" s="128"/>
      <c r="M10" s="128"/>
      <c r="N10" s="128"/>
      <c r="O10" s="133"/>
      <c r="P10" s="134">
        <v>1</v>
      </c>
      <c r="Q10" s="135">
        <v>4</v>
      </c>
      <c r="R10" s="136">
        <v>6</v>
      </c>
      <c r="S10" s="126"/>
      <c r="T10" s="127"/>
      <c r="U10" s="127"/>
      <c r="V10" s="127"/>
      <c r="W10" s="127"/>
      <c r="X10" s="127"/>
      <c r="Y10" s="128"/>
      <c r="Z10" s="128"/>
      <c r="AA10" s="129"/>
      <c r="AG10" s="137"/>
      <c r="AH10" s="121"/>
      <c r="AI10" s="110"/>
      <c r="AJ10" s="111"/>
      <c r="AK10" s="112"/>
      <c r="AL10" s="111"/>
      <c r="AM10" s="111"/>
      <c r="AN10" s="111"/>
      <c r="AO10" s="111"/>
      <c r="AP10" s="111"/>
      <c r="AQ10" s="110"/>
      <c r="AR10" s="111"/>
      <c r="AS10" s="110"/>
      <c r="AT10" s="111"/>
      <c r="AU10" s="111"/>
    </row>
    <row r="11" spans="1:47" ht="15" customHeight="1">
      <c r="A11" s="138" t="s">
        <v>131</v>
      </c>
      <c r="C11" s="139">
        <v>1</v>
      </c>
      <c r="D11" s="140" t="s">
        <v>27</v>
      </c>
      <c r="E11" s="140"/>
      <c r="F11" s="140"/>
      <c r="G11" s="140"/>
      <c r="H11" s="141" t="s">
        <v>28</v>
      </c>
      <c r="I11" s="141"/>
      <c r="J11" s="141"/>
      <c r="K11" s="142" t="s">
        <v>132</v>
      </c>
      <c r="L11" s="142"/>
      <c r="M11" s="142"/>
      <c r="N11" s="142"/>
      <c r="O11" s="143" t="s">
        <v>133</v>
      </c>
      <c r="P11" s="144"/>
      <c r="Q11" s="145">
        <v>2</v>
      </c>
      <c r="R11" s="146">
        <v>2</v>
      </c>
      <c r="S11" s="147">
        <f>3-COUNTBLANK(P11:R11)</f>
        <v>2</v>
      </c>
      <c r="T11" s="148">
        <f>COUNTIF(P11:R11,"=2")</f>
        <v>2</v>
      </c>
      <c r="U11" s="149">
        <f>Q11+R11</f>
        <v>4</v>
      </c>
      <c r="V11" s="148">
        <f>P12+P13</f>
        <v>1</v>
      </c>
      <c r="W11" s="148">
        <f>U11-V11</f>
        <v>3</v>
      </c>
      <c r="X11" s="148"/>
      <c r="Y11" s="150">
        <f>IF(S11&lt;=0,"",W11/S11)</f>
        <v>1.5</v>
      </c>
      <c r="Z11" s="150"/>
      <c r="AA11" s="151">
        <f>IF(OR(Y11="",D11=""),"",IF(COUNTBLANK(P11:R13)&gt;3,"",RANK(Y11,Y$11:Z$13)))</f>
        <v>1</v>
      </c>
      <c r="AG11" s="137"/>
      <c r="AH11" s="152"/>
      <c r="AI11" s="152"/>
      <c r="AJ11" s="152"/>
      <c r="AK11" s="152"/>
      <c r="AL11" s="152"/>
      <c r="AM11" s="152"/>
      <c r="AN11" s="152"/>
      <c r="AO11" s="152"/>
      <c r="AP11" s="153"/>
      <c r="AQ11" s="110"/>
      <c r="AR11" s="152"/>
      <c r="AS11" s="152"/>
      <c r="AT11" s="152"/>
      <c r="AU11" s="111"/>
    </row>
    <row r="12" spans="1:47" ht="15" customHeight="1">
      <c r="A12" s="138" t="s">
        <v>131</v>
      </c>
      <c r="C12" s="154">
        <v>4</v>
      </c>
      <c r="D12" s="155" t="s">
        <v>47</v>
      </c>
      <c r="E12" s="155"/>
      <c r="F12" s="155"/>
      <c r="G12" s="155"/>
      <c r="H12" s="92" t="s">
        <v>48</v>
      </c>
      <c r="I12" s="92"/>
      <c r="J12" s="92"/>
      <c r="K12" s="92" t="s">
        <v>136</v>
      </c>
      <c r="L12" s="92"/>
      <c r="M12" s="92"/>
      <c r="N12" s="92"/>
      <c r="O12" s="143"/>
      <c r="P12" s="140">
        <v>1</v>
      </c>
      <c r="Q12" s="156"/>
      <c r="R12" s="146">
        <v>0</v>
      </c>
      <c r="S12" s="147">
        <f>3-COUNTBLANK(P12:R12)</f>
        <v>2</v>
      </c>
      <c r="T12" s="148">
        <f>COUNTIF(P12:R12,"=2")</f>
        <v>0</v>
      </c>
      <c r="U12" s="149">
        <f>P12+R12</f>
        <v>1</v>
      </c>
      <c r="V12" s="148">
        <f>Q11+Q13</f>
        <v>4</v>
      </c>
      <c r="W12" s="148">
        <f>U12-V12</f>
        <v>-3</v>
      </c>
      <c r="X12" s="148"/>
      <c r="Y12" s="150">
        <f>IF(S12&lt;=0,"",W12/S12)</f>
        <v>-1.5</v>
      </c>
      <c r="Z12" s="150"/>
      <c r="AA12" s="151">
        <f>IF(OR(Y12="",D12=""),"",IF(COUNTBLANK(P11:R13)&gt;3,"",RANK(Y12,Y$11:Z$13)))</f>
        <v>3</v>
      </c>
      <c r="AG12" s="137"/>
      <c r="AH12" s="152"/>
      <c r="AI12" s="152"/>
      <c r="AJ12" s="152"/>
      <c r="AK12" s="152"/>
      <c r="AL12" s="152"/>
      <c r="AM12" s="152"/>
      <c r="AN12" s="152"/>
      <c r="AO12" s="152"/>
      <c r="AP12" s="153"/>
      <c r="AQ12" s="110"/>
      <c r="AR12" s="152"/>
      <c r="AS12" s="152"/>
      <c r="AT12" s="152"/>
      <c r="AU12" s="111"/>
    </row>
    <row r="13" spans="1:47" ht="15" customHeight="1">
      <c r="A13" s="138" t="s">
        <v>134</v>
      </c>
      <c r="C13" s="157">
        <v>6</v>
      </c>
      <c r="D13" s="158" t="s">
        <v>41</v>
      </c>
      <c r="E13" s="158"/>
      <c r="F13" s="158"/>
      <c r="G13" s="158"/>
      <c r="H13" s="159" t="s">
        <v>42</v>
      </c>
      <c r="I13" s="159"/>
      <c r="J13" s="159"/>
      <c r="K13" s="159" t="s">
        <v>155</v>
      </c>
      <c r="L13" s="159"/>
      <c r="M13" s="159"/>
      <c r="N13" s="159"/>
      <c r="O13" s="160"/>
      <c r="P13" s="161">
        <v>0</v>
      </c>
      <c r="Q13" s="162">
        <v>2</v>
      </c>
      <c r="R13" s="163"/>
      <c r="S13" s="164">
        <f>3-COUNTBLANK(P13:R13)</f>
        <v>2</v>
      </c>
      <c r="T13" s="165">
        <f>COUNTIF(P13:R13,"=2")</f>
        <v>1</v>
      </c>
      <c r="U13" s="166">
        <f>P13+Q13</f>
        <v>2</v>
      </c>
      <c r="V13" s="165">
        <f>R11+R12</f>
        <v>2</v>
      </c>
      <c r="W13" s="165">
        <f>U13-V13</f>
        <v>0</v>
      </c>
      <c r="X13" s="165"/>
      <c r="Y13" s="167">
        <f>IF(S13&lt;=0,"",W13/S13)</f>
        <v>0</v>
      </c>
      <c r="Z13" s="167"/>
      <c r="AA13" s="168">
        <f>IF(OR(Y13="",D13=""),"",IF(COUNTBLANK(P11:R13)&gt;3,"",RANK(Y13,Y$11:Z$13)))</f>
        <v>2</v>
      </c>
      <c r="AG13" s="137"/>
      <c r="AH13" s="152"/>
      <c r="AI13" s="152"/>
      <c r="AJ13" s="152"/>
      <c r="AK13" s="152"/>
      <c r="AL13" s="152"/>
      <c r="AM13" s="152"/>
      <c r="AN13" s="152"/>
      <c r="AO13" s="152"/>
      <c r="AP13" s="153"/>
      <c r="AQ13" s="110"/>
      <c r="AR13" s="152"/>
      <c r="AS13" s="152"/>
      <c r="AT13" s="152"/>
      <c r="AU13" s="111"/>
    </row>
    <row r="14" spans="1:47" ht="12.75">
      <c r="A14" s="138"/>
      <c r="AG14" s="110"/>
      <c r="AH14" s="153"/>
      <c r="AI14" s="169"/>
      <c r="AJ14" s="153"/>
      <c r="AK14" s="112"/>
      <c r="AL14" s="153"/>
      <c r="AM14" s="153"/>
      <c r="AN14" s="153"/>
      <c r="AO14" s="153"/>
      <c r="AP14" s="153"/>
      <c r="AQ14" s="110"/>
      <c r="AR14" s="152"/>
      <c r="AS14" s="152"/>
      <c r="AT14" s="152"/>
      <c r="AU14" s="111"/>
    </row>
    <row r="15" spans="1:47" ht="12.75">
      <c r="A15" s="138"/>
      <c r="D15" s="123" t="s">
        <v>137</v>
      </c>
      <c r="E15" s="123"/>
      <c r="F15" s="123"/>
      <c r="G15" s="170"/>
      <c r="H15" s="170"/>
      <c r="I15" s="170"/>
      <c r="J15" s="170"/>
      <c r="K15" s="170"/>
      <c r="L15" s="170"/>
      <c r="M15" s="170"/>
      <c r="N15" s="170"/>
      <c r="O15" s="125"/>
      <c r="P15" s="171">
        <v>2</v>
      </c>
      <c r="Q15" s="135">
        <v>3</v>
      </c>
      <c r="R15" s="172">
        <v>5</v>
      </c>
      <c r="AG15" s="110"/>
      <c r="AH15" s="122"/>
      <c r="AI15" s="122"/>
      <c r="AJ15" s="122"/>
      <c r="AK15" s="111"/>
      <c r="AL15" s="111"/>
      <c r="AM15" s="111"/>
      <c r="AN15" s="111"/>
      <c r="AO15" s="111"/>
      <c r="AP15" s="111"/>
      <c r="AQ15" s="110"/>
      <c r="AR15" s="152"/>
      <c r="AS15" s="152"/>
      <c r="AT15" s="152"/>
      <c r="AU15" s="111"/>
    </row>
    <row r="16" spans="1:47" ht="15" customHeight="1">
      <c r="A16" s="138" t="s">
        <v>138</v>
      </c>
      <c r="C16" s="139">
        <v>2</v>
      </c>
      <c r="D16" s="155" t="s">
        <v>31</v>
      </c>
      <c r="E16" s="155"/>
      <c r="F16" s="155"/>
      <c r="G16" s="155"/>
      <c r="H16" s="173" t="s">
        <v>32</v>
      </c>
      <c r="I16" s="173"/>
      <c r="J16" s="173"/>
      <c r="K16" s="173" t="s">
        <v>132</v>
      </c>
      <c r="L16" s="173"/>
      <c r="M16" s="173"/>
      <c r="N16" s="173"/>
      <c r="O16" s="174" t="s">
        <v>139</v>
      </c>
      <c r="P16" s="144"/>
      <c r="Q16" s="145">
        <v>2</v>
      </c>
      <c r="R16" s="146">
        <v>2</v>
      </c>
      <c r="S16" s="175">
        <f>3-COUNTBLANK(P16:R16)</f>
        <v>2</v>
      </c>
      <c r="T16" s="135">
        <f>COUNTIF(P16:R16,"=2")</f>
        <v>2</v>
      </c>
      <c r="U16" s="176">
        <f>Q16+R16</f>
        <v>4</v>
      </c>
      <c r="V16" s="135">
        <f>P17+P18</f>
        <v>2</v>
      </c>
      <c r="W16" s="135">
        <f>U16-V16</f>
        <v>2</v>
      </c>
      <c r="X16" s="135"/>
      <c r="Y16" s="177">
        <f>IF(S16&lt;=0,"",W16/S16)</f>
        <v>1</v>
      </c>
      <c r="Z16" s="177"/>
      <c r="AA16" s="178">
        <f>IF(OR(Y16="",D16=""),"",IF(COUNTBLANK(P16:R18)&gt;3,"",RANK(Y16,Y$16:Z$18)))</f>
        <v>1</v>
      </c>
      <c r="AG16" s="110"/>
      <c r="AH16" s="152"/>
      <c r="AI16" s="152"/>
      <c r="AJ16" s="152"/>
      <c r="AK16" s="152"/>
      <c r="AL16" s="152"/>
      <c r="AM16" s="152"/>
      <c r="AN16" s="152"/>
      <c r="AO16" s="152"/>
      <c r="AP16" s="153"/>
      <c r="AQ16" s="110"/>
      <c r="AR16" s="152"/>
      <c r="AS16" s="152"/>
      <c r="AT16" s="152"/>
      <c r="AU16" s="111"/>
    </row>
    <row r="17" spans="1:47" ht="15" customHeight="1">
      <c r="A17" s="138" t="s">
        <v>141</v>
      </c>
      <c r="C17" s="154">
        <v>3</v>
      </c>
      <c r="D17" s="155" t="s">
        <v>78</v>
      </c>
      <c r="E17" s="155"/>
      <c r="F17" s="155"/>
      <c r="G17" s="155"/>
      <c r="H17" s="92" t="s">
        <v>215</v>
      </c>
      <c r="I17" s="92"/>
      <c r="J17" s="92"/>
      <c r="K17" s="92" t="s">
        <v>155</v>
      </c>
      <c r="L17" s="92"/>
      <c r="M17" s="92"/>
      <c r="N17" s="92"/>
      <c r="O17" s="143"/>
      <c r="P17" s="140">
        <v>1</v>
      </c>
      <c r="Q17" s="156"/>
      <c r="R17" s="146">
        <v>1</v>
      </c>
      <c r="S17" s="147">
        <f>3-COUNTBLANK(P17:R17)</f>
        <v>2</v>
      </c>
      <c r="T17" s="148">
        <f>COUNTIF(P17:R17,"=2")</f>
        <v>0</v>
      </c>
      <c r="U17" s="149">
        <f>P17+R17</f>
        <v>2</v>
      </c>
      <c r="V17" s="148">
        <f>Q16+Q18</f>
        <v>4</v>
      </c>
      <c r="W17" s="148">
        <f>U17-V17</f>
        <v>-2</v>
      </c>
      <c r="X17" s="148"/>
      <c r="Y17" s="150">
        <f>IF(S17&lt;=0,"",W17/S17)</f>
        <v>-1</v>
      </c>
      <c r="Z17" s="150"/>
      <c r="AA17" s="151">
        <f>IF(OR(Y17="",D17=""),"",IF(COUNTBLANK(P16:R18)&gt;3,"",RANK(Y17,Y$16:Z$18)))</f>
        <v>3</v>
      </c>
      <c r="AG17" s="110"/>
      <c r="AH17" s="152"/>
      <c r="AI17" s="152"/>
      <c r="AJ17" s="152"/>
      <c r="AK17" s="152"/>
      <c r="AL17" s="152"/>
      <c r="AM17" s="152"/>
      <c r="AN17" s="152"/>
      <c r="AO17" s="152"/>
      <c r="AP17" s="153"/>
      <c r="AQ17" s="111"/>
      <c r="AR17" s="111"/>
      <c r="AS17" s="111"/>
      <c r="AT17" s="111"/>
      <c r="AU17" s="111"/>
    </row>
    <row r="18" spans="1:48" ht="15" customHeight="1">
      <c r="A18" s="138" t="s">
        <v>138</v>
      </c>
      <c r="C18" s="157">
        <v>5</v>
      </c>
      <c r="D18" s="158" t="s">
        <v>64</v>
      </c>
      <c r="E18" s="158"/>
      <c r="F18" s="158"/>
      <c r="G18" s="158"/>
      <c r="H18" s="159" t="s">
        <v>216</v>
      </c>
      <c r="I18" s="159"/>
      <c r="J18" s="159"/>
      <c r="K18" s="159" t="s">
        <v>155</v>
      </c>
      <c r="L18" s="159"/>
      <c r="M18" s="159"/>
      <c r="N18" s="159"/>
      <c r="O18" s="160"/>
      <c r="P18" s="161">
        <v>1</v>
      </c>
      <c r="Q18" s="162">
        <v>2</v>
      </c>
      <c r="R18" s="163"/>
      <c r="S18" s="164">
        <f>3-COUNTBLANK(P18:R18)</f>
        <v>2</v>
      </c>
      <c r="T18" s="165">
        <f>COUNTIF(P18:R18,"=2")</f>
        <v>1</v>
      </c>
      <c r="U18" s="166">
        <f>P18+Q18</f>
        <v>3</v>
      </c>
      <c r="V18" s="165">
        <f>R16+R17</f>
        <v>3</v>
      </c>
      <c r="W18" s="165">
        <f>U18-V18</f>
        <v>0</v>
      </c>
      <c r="X18" s="165"/>
      <c r="Y18" s="167">
        <f>IF(S18&lt;=0,"",W18/S18)</f>
        <v>0</v>
      </c>
      <c r="Z18" s="167"/>
      <c r="AA18" s="168">
        <f>IF(OR(Y18="",D18=""),"",IF(COUNTBLANK(P16:R18)&gt;3,"",RANK(Y18,Y$16:Z$18)))</f>
        <v>2</v>
      </c>
      <c r="AG18" s="110"/>
      <c r="AH18" s="152"/>
      <c r="AI18" s="152"/>
      <c r="AJ18" s="152"/>
      <c r="AK18" s="152"/>
      <c r="AL18" s="152"/>
      <c r="AM18" s="152"/>
      <c r="AN18" s="152"/>
      <c r="AO18" s="152"/>
      <c r="AP18" s="153"/>
      <c r="AQ18" s="110"/>
      <c r="AR18" s="152"/>
      <c r="AS18" s="152"/>
      <c r="AT18" s="152"/>
      <c r="AU18" s="122"/>
      <c r="AV18" s="122"/>
    </row>
    <row r="19" spans="25:47" ht="12.75">
      <c r="Y19" s="179"/>
      <c r="Z19" s="179"/>
      <c r="AG19" s="180"/>
      <c r="AH19" s="181"/>
      <c r="AI19" s="182"/>
      <c r="AJ19" s="181"/>
      <c r="AK19" s="112"/>
      <c r="AL19" s="181"/>
      <c r="AM19" s="153"/>
      <c r="AN19" s="153"/>
      <c r="AO19" s="153"/>
      <c r="AP19" s="153"/>
      <c r="AQ19" s="110"/>
      <c r="AR19" s="152"/>
      <c r="AS19" s="152"/>
      <c r="AT19" s="152"/>
      <c r="AU19" s="111"/>
    </row>
    <row r="20" spans="12:47" ht="12.75">
      <c r="L20" s="104"/>
      <c r="Z20" s="104"/>
      <c r="AA20" s="153"/>
      <c r="AB20" s="169"/>
      <c r="AC20" s="153"/>
      <c r="AD20"/>
      <c r="AE20" s="153"/>
      <c r="AF20" s="153"/>
      <c r="AG20" s="153"/>
      <c r="AH20" s="153"/>
      <c r="AI20" s="169"/>
      <c r="AJ20" s="153"/>
      <c r="AK20" s="112"/>
      <c r="AL20" s="153"/>
      <c r="AM20" s="153"/>
      <c r="AN20" s="153"/>
      <c r="AO20" s="153"/>
      <c r="AP20" s="153"/>
      <c r="AQ20" s="110"/>
      <c r="AR20" s="152"/>
      <c r="AS20" s="152"/>
      <c r="AT20" s="152"/>
      <c r="AU20" s="111"/>
    </row>
    <row r="21" spans="6:47" ht="12.75" customHeight="1">
      <c r="F21" s="183"/>
      <c r="G21" s="97" t="s">
        <v>142</v>
      </c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183"/>
      <c r="S21" s="183"/>
      <c r="AG21" s="110"/>
      <c r="AH21" s="153"/>
      <c r="AI21" s="169"/>
      <c r="AJ21" s="153"/>
      <c r="AK21" s="112"/>
      <c r="AL21" s="153"/>
      <c r="AM21" s="153"/>
      <c r="AN21" s="153"/>
      <c r="AO21" s="153"/>
      <c r="AP21" s="153"/>
      <c r="AQ21" s="110"/>
      <c r="AR21" s="152"/>
      <c r="AS21" s="152"/>
      <c r="AT21" s="152"/>
      <c r="AU21" s="111"/>
    </row>
    <row r="22" spans="9:47" ht="12.75">
      <c r="I22" s="183"/>
      <c r="J22" s="183"/>
      <c r="K22" s="183"/>
      <c r="L22" s="183"/>
      <c r="M22" s="183"/>
      <c r="N22" s="183"/>
      <c r="O22" s="183"/>
      <c r="AG22" s="110"/>
      <c r="AH22" s="153"/>
      <c r="AI22" s="169"/>
      <c r="AJ22" s="153"/>
      <c r="AK22" s="112"/>
      <c r="AL22" s="153"/>
      <c r="AM22" s="153"/>
      <c r="AN22" s="153"/>
      <c r="AO22" s="153"/>
      <c r="AP22" s="153"/>
      <c r="AQ22" s="110"/>
      <c r="AR22" s="152"/>
      <c r="AS22" s="152"/>
      <c r="AT22" s="152"/>
      <c r="AU22" s="111"/>
    </row>
    <row r="23" spans="5:47" ht="12.75">
      <c r="E23" s="184" t="s">
        <v>143</v>
      </c>
      <c r="F23" s="184"/>
      <c r="G23" s="184"/>
      <c r="H23" s="184"/>
      <c r="I23" s="185"/>
      <c r="J23" s="186" t="str">
        <f>IF(AA11=3,D11,IF(AA12=3,D12,IF(AA13=3,D13,"3è poule A")))</f>
        <v>VAUTRIN</v>
      </c>
      <c r="K23" s="186"/>
      <c r="L23" s="186"/>
      <c r="M23" s="186"/>
      <c r="N23" s="187">
        <v>2</v>
      </c>
      <c r="O23" s="188"/>
      <c r="P23" s="184" t="s">
        <v>144</v>
      </c>
      <c r="Q23" s="184"/>
      <c r="R23" s="184"/>
      <c r="S23" s="184"/>
      <c r="Z23" s="104"/>
      <c r="AA23" s="153"/>
      <c r="AB23" s="169"/>
      <c r="AC23" s="153"/>
      <c r="AD23"/>
      <c r="AE23" s="153"/>
      <c r="AF23" s="153"/>
      <c r="AG23" s="153"/>
      <c r="AH23" s="153"/>
      <c r="AI23" s="111"/>
      <c r="AJ23" s="111"/>
      <c r="AK23" s="112"/>
      <c r="AL23" s="153"/>
      <c r="AM23" s="153"/>
      <c r="AN23" s="153"/>
      <c r="AO23" s="153"/>
      <c r="AP23" s="153"/>
      <c r="AQ23" s="110"/>
      <c r="AR23" s="152"/>
      <c r="AS23" s="152"/>
      <c r="AT23" s="152"/>
      <c r="AU23" s="111"/>
    </row>
    <row r="24" spans="5:47" ht="12.75">
      <c r="E24" s="189" t="str">
        <f>IF(N23=N25,"",IF(N23&gt;N25,J25,J23))</f>
        <v>DHUEZ</v>
      </c>
      <c r="F24" s="189"/>
      <c r="G24" s="189"/>
      <c r="H24" s="189"/>
      <c r="L24" s="190"/>
      <c r="P24" s="189" t="str">
        <f>IF(N23=N25,"",IF(N23&gt;N25,J23,J25))</f>
        <v>VAUTRIN</v>
      </c>
      <c r="Q24" s="189"/>
      <c r="R24" s="189"/>
      <c r="S24" s="189"/>
      <c r="Z24" s="104"/>
      <c r="AA24" s="153"/>
      <c r="AB24" s="169"/>
      <c r="AC24" s="153"/>
      <c r="AD24"/>
      <c r="AE24" s="153"/>
      <c r="AF24" s="153"/>
      <c r="AG24" s="153"/>
      <c r="AH24" s="153"/>
      <c r="AI24" s="111"/>
      <c r="AJ24" s="111"/>
      <c r="AK24" s="112"/>
      <c r="AL24" s="153"/>
      <c r="AM24" s="153"/>
      <c r="AN24" s="153"/>
      <c r="AO24" s="153"/>
      <c r="AP24" s="153"/>
      <c r="AQ24" s="153"/>
      <c r="AR24" s="153"/>
      <c r="AS24" s="153"/>
      <c r="AT24" s="153"/>
      <c r="AU24" s="111"/>
    </row>
    <row r="25" spans="8:46" ht="12.75">
      <c r="H25" s="111"/>
      <c r="I25" s="191"/>
      <c r="J25" s="186" t="str">
        <f>IF(AA16=3,D16,IF(AA17=3,D17,IF(AA18=3,D18,"3è poule B")))</f>
        <v>DHUEZ</v>
      </c>
      <c r="K25" s="186"/>
      <c r="L25" s="186"/>
      <c r="M25" s="186"/>
      <c r="N25" s="187">
        <v>0</v>
      </c>
      <c r="O25" s="185"/>
      <c r="Z25" s="104"/>
      <c r="AA25" s="153"/>
      <c r="AB25" s="169"/>
      <c r="AC25" s="153"/>
      <c r="AD25"/>
      <c r="AE25" s="153"/>
      <c r="AF25" s="153"/>
      <c r="AG25" s="153"/>
      <c r="AH25" s="153"/>
      <c r="AI25" s="6"/>
      <c r="AL25" s="153"/>
      <c r="AM25" s="153"/>
      <c r="AN25" s="153"/>
      <c r="AO25" s="153"/>
      <c r="AP25" s="153"/>
      <c r="AQ25" s="153"/>
      <c r="AR25" s="153"/>
      <c r="AS25" s="153"/>
      <c r="AT25" s="153"/>
    </row>
    <row r="26" spans="37:46" s="6" customFormat="1" ht="12.75">
      <c r="AK26"/>
      <c r="AL26" s="153"/>
      <c r="AM26" s="153"/>
      <c r="AN26" s="153"/>
      <c r="AO26" s="153"/>
      <c r="AP26" s="153"/>
      <c r="AQ26" s="153"/>
      <c r="AR26" s="153"/>
      <c r="AS26" s="153"/>
      <c r="AT26" s="153"/>
    </row>
    <row r="27" spans="12:46" ht="12.75">
      <c r="L27" s="104"/>
      <c r="U27" s="192"/>
      <c r="V27" s="192"/>
      <c r="W27" s="192"/>
      <c r="X27" s="192"/>
      <c r="Y27" s="192"/>
      <c r="Z27" s="192"/>
      <c r="AA27" s="192"/>
      <c r="AB27" s="169"/>
      <c r="AC27" s="153"/>
      <c r="AD27"/>
      <c r="AE27" s="153"/>
      <c r="AF27" s="153"/>
      <c r="AG27" s="153"/>
      <c r="AH27" s="153"/>
      <c r="AI27" s="169"/>
      <c r="AJ27" s="153"/>
      <c r="AL27" s="153"/>
      <c r="AM27" s="153"/>
      <c r="AN27" s="153"/>
      <c r="AO27" s="153"/>
      <c r="AP27" s="153"/>
      <c r="AQ27" s="153"/>
      <c r="AR27" s="153"/>
      <c r="AS27" s="153"/>
      <c r="AT27" s="153"/>
    </row>
    <row r="28" spans="16:34" s="6" customFormat="1" ht="12.75">
      <c r="P28" s="6" t="s">
        <v>145</v>
      </c>
      <c r="S28" s="104"/>
      <c r="U28" s="192"/>
      <c r="V28" s="192"/>
      <c r="W28" s="192"/>
      <c r="X28" s="192"/>
      <c r="Y28" s="192"/>
      <c r="Z28" s="192"/>
      <c r="AA28" s="192"/>
      <c r="AB28" s="169"/>
      <c r="AC28" s="153"/>
      <c r="AD28"/>
      <c r="AE28" s="153"/>
      <c r="AF28" s="153"/>
      <c r="AG28" s="153"/>
      <c r="AH28" s="153"/>
    </row>
    <row r="29" spans="13:34" s="6" customFormat="1" ht="12.75">
      <c r="M29" s="185"/>
      <c r="N29" s="186" t="str">
        <f>IF(COUNTBLANK(P11:R13)&gt;3,"1er poule A",IF(AA11=1,D11,IF(AA12=1,D12,IF(AA13=1,D13,"1er poule A"))))</f>
        <v>VAXELAIRE</v>
      </c>
      <c r="O29" s="186"/>
      <c r="P29" s="186"/>
      <c r="Q29" s="186"/>
      <c r="R29" s="187">
        <v>2</v>
      </c>
      <c r="S29" s="188"/>
      <c r="Z29" s="104"/>
      <c r="AA29" s="153"/>
      <c r="AB29" s="169"/>
      <c r="AC29" s="153"/>
      <c r="AD29"/>
      <c r="AE29" s="153"/>
      <c r="AF29"/>
      <c r="AG29" s="153"/>
      <c r="AH29" s="153"/>
    </row>
    <row r="30" spans="8:24" s="6" customFormat="1" ht="12.75">
      <c r="H30" s="187">
        <v>2</v>
      </c>
      <c r="I30" s="189" t="str">
        <f>IF(R29=R31,"",IF(T30=N29,N31,N29))</f>
        <v>KOENIG</v>
      </c>
      <c r="J30" s="189"/>
      <c r="K30" s="189"/>
      <c r="L30" s="189"/>
      <c r="O30" s="190"/>
      <c r="P30" s="190"/>
      <c r="T30" s="189" t="str">
        <f>IF(R29=R31,"",IF(R29&gt;R31,N29,N31))</f>
        <v>VAXELAIRE</v>
      </c>
      <c r="U30" s="189"/>
      <c r="V30" s="189"/>
      <c r="W30" s="187">
        <v>2</v>
      </c>
      <c r="X30" s="111"/>
    </row>
    <row r="31" spans="4:27" s="6" customFormat="1" ht="14.25" customHeight="1">
      <c r="D31" s="193" t="s">
        <v>146</v>
      </c>
      <c r="E31" s="193"/>
      <c r="F31" s="193"/>
      <c r="G31" s="194"/>
      <c r="H31" s="195"/>
      <c r="I31" s="196" t="s">
        <v>147</v>
      </c>
      <c r="J31" s="196"/>
      <c r="K31" s="196"/>
      <c r="L31" s="196"/>
      <c r="M31" s="191"/>
      <c r="N31" s="186" t="str">
        <f>IF(COUNTBLANK(P16:R18)&gt;3,"2è poule B",IF(AA16=2,D16,IF(AA17=2,D17,IF(AA18=2,D18,"2è poule B"))))</f>
        <v>KOENIG</v>
      </c>
      <c r="O31" s="186"/>
      <c r="P31" s="186"/>
      <c r="Q31" s="186"/>
      <c r="R31" s="187">
        <v>0</v>
      </c>
      <c r="S31" s="185"/>
      <c r="X31" s="197"/>
      <c r="Y31" s="193" t="s">
        <v>148</v>
      </c>
      <c r="Z31" s="193"/>
      <c r="AA31" s="193"/>
    </row>
    <row r="32" spans="4:27" s="6" customFormat="1" ht="9" customHeight="1">
      <c r="D32" s="193"/>
      <c r="E32" s="193"/>
      <c r="F32" s="193"/>
      <c r="G32" s="194"/>
      <c r="H32" s="195"/>
      <c r="I32" s="196"/>
      <c r="J32" s="196"/>
      <c r="K32" s="196"/>
      <c r="L32" s="196"/>
      <c r="M32" s="111"/>
      <c r="O32" s="198"/>
      <c r="P32" s="198"/>
      <c r="R32" s="111"/>
      <c r="S32" s="111"/>
      <c r="X32" s="197"/>
      <c r="Y32" s="193"/>
      <c r="Z32" s="193"/>
      <c r="AA32" s="193"/>
    </row>
    <row r="33" spans="4:27" s="6" customFormat="1" ht="12.75">
      <c r="D33" s="199" t="str">
        <f>IF(H30=H36,"",IF(H30&gt;H36,I36,I30))</f>
        <v>ADELE</v>
      </c>
      <c r="E33" s="199"/>
      <c r="F33" s="199"/>
      <c r="G33" s="111"/>
      <c r="I33" s="199" t="str">
        <f>IF(H30=H36,"",IF(H30&gt;H36,I30,I36))</f>
        <v>KOENIG</v>
      </c>
      <c r="J33" s="199"/>
      <c r="K33" s="199"/>
      <c r="L33" s="199"/>
      <c r="N33" s="200" t="s">
        <v>149</v>
      </c>
      <c r="O33" s="200"/>
      <c r="P33" s="200"/>
      <c r="Q33" s="200"/>
      <c r="R33" s="200"/>
      <c r="T33" s="121" t="s">
        <v>150</v>
      </c>
      <c r="U33" s="121"/>
      <c r="V33" s="121"/>
      <c r="Y33" s="186" t="str">
        <f>IF(W30=W36,"",IF(W30&gt;W36,T30,T36))</f>
        <v>VAXELAIRE</v>
      </c>
      <c r="Z33" s="186"/>
      <c r="AA33" s="186"/>
    </row>
    <row r="34" spans="6:24" s="6" customFormat="1" ht="9" customHeight="1">
      <c r="F34" s="111"/>
      <c r="G34" s="197"/>
      <c r="H34" s="201"/>
      <c r="O34" s="198"/>
      <c r="P34" s="198"/>
      <c r="W34" s="113"/>
      <c r="X34" s="202"/>
    </row>
    <row r="35" spans="7:24" s="6" customFormat="1" ht="12.75">
      <c r="G35" s="197"/>
      <c r="H35" s="201"/>
      <c r="M35" s="185"/>
      <c r="N35" s="186" t="str">
        <f>IF(COUNTBLANK(P16:R18)&gt;3,"1er poule B",IF(AA16=1,D16,IF(AA17=1,D17,IF(AA18=1,D18,"1er poule B"))))</f>
        <v>JEANDIDIER</v>
      </c>
      <c r="O35" s="186"/>
      <c r="P35" s="186"/>
      <c r="Q35" s="186"/>
      <c r="R35" s="187">
        <v>2</v>
      </c>
      <c r="S35" s="188"/>
      <c r="X35" s="202"/>
    </row>
    <row r="36" spans="1:24" s="6" customFormat="1" ht="12.75">
      <c r="A36" s="153"/>
      <c r="B36" s="153"/>
      <c r="C36" s="153"/>
      <c r="D36" s="203"/>
      <c r="H36" s="187">
        <v>0</v>
      </c>
      <c r="I36" s="189" t="str">
        <f>IF(R35=R37,"",IF(T36=N35,N37,N35))</f>
        <v>ADELE</v>
      </c>
      <c r="J36" s="189"/>
      <c r="K36" s="189"/>
      <c r="L36" s="189"/>
      <c r="O36" s="190"/>
      <c r="P36" s="190"/>
      <c r="T36" s="189" t="str">
        <f>IF(R35=R37,"",IF(R35&gt;R37,N35,N37))</f>
        <v>JEANDIDIER</v>
      </c>
      <c r="U36" s="189"/>
      <c r="V36" s="189"/>
      <c r="W36" s="187">
        <v>0</v>
      </c>
      <c r="X36" s="111"/>
    </row>
    <row r="37" spans="1:27" s="6" customFormat="1" ht="12.75">
      <c r="A37" s="153"/>
      <c r="B37" s="153"/>
      <c r="C37" s="153"/>
      <c r="D37" s="203"/>
      <c r="J37" s="111"/>
      <c r="K37" s="111"/>
      <c r="M37" s="191"/>
      <c r="N37" s="186" t="str">
        <f>IF(COUNTBLANK(P11:R13)&gt;3,"2è poule A",IF(AA11=2,D11,IF(AA12=2,D12,IF(AA13=2,D13,"2è poule A"))))</f>
        <v>ADELE</v>
      </c>
      <c r="O37" s="186"/>
      <c r="P37" s="186"/>
      <c r="Q37" s="186"/>
      <c r="R37" s="187">
        <v>0</v>
      </c>
      <c r="S37" s="185"/>
      <c r="Y37" s="184" t="s">
        <v>151</v>
      </c>
      <c r="Z37" s="184"/>
      <c r="AA37" s="184"/>
    </row>
    <row r="38" spans="1:27" s="6" customFormat="1" ht="12.75">
      <c r="A38" s="153"/>
      <c r="B38" s="153"/>
      <c r="C38" s="153"/>
      <c r="D38" s="203"/>
      <c r="O38" s="104"/>
      <c r="Y38" s="199" t="str">
        <f>IF(W30=W36,"",IF(Y33=T30,T36,T30))</f>
        <v>JEANDIDIER</v>
      </c>
      <c r="Z38" s="199"/>
      <c r="AA38" s="199"/>
    </row>
    <row r="39" spans="1:4" ht="17.25" customHeight="1">
      <c r="A39" s="203"/>
      <c r="B39" s="203"/>
      <c r="C39" s="203"/>
      <c r="D39" s="203"/>
    </row>
    <row r="40" spans="1:28" ht="12.75" customHeight="1">
      <c r="A40" s="111"/>
      <c r="C40" s="204"/>
      <c r="D40" s="204"/>
      <c r="E40" s="204"/>
      <c r="F40" s="204"/>
      <c r="G40" s="204"/>
      <c r="H40" s="204"/>
      <c r="I40" s="204"/>
      <c r="J40" s="205" t="s">
        <v>152</v>
      </c>
      <c r="K40" s="205"/>
      <c r="L40" s="205"/>
      <c r="M40" s="205"/>
      <c r="N40" s="205"/>
      <c r="O40" s="205"/>
      <c r="P40" s="206">
        <v>56</v>
      </c>
      <c r="Q40" s="206"/>
      <c r="R40" s="206"/>
      <c r="S40" s="207" t="s">
        <v>153</v>
      </c>
      <c r="T40" s="207"/>
      <c r="U40" s="207"/>
      <c r="V40" s="204"/>
      <c r="W40" s="204"/>
      <c r="X40" s="204"/>
      <c r="Y40" s="204"/>
      <c r="Z40" s="204"/>
      <c r="AA40" s="204"/>
      <c r="AB40" s="111"/>
    </row>
    <row r="41" spans="1:31" ht="12.75" customHeight="1">
      <c r="A41" s="111"/>
      <c r="J41" s="205"/>
      <c r="K41" s="205"/>
      <c r="L41" s="205"/>
      <c r="M41" s="205"/>
      <c r="N41" s="205"/>
      <c r="O41" s="205"/>
      <c r="P41" s="206"/>
      <c r="Q41" s="206"/>
      <c r="R41" s="206"/>
      <c r="S41" s="207"/>
      <c r="T41" s="207"/>
      <c r="U41" s="207"/>
      <c r="AC41" s="208"/>
      <c r="AD41" s="209"/>
      <c r="AE41" s="210"/>
    </row>
    <row r="42" spans="29:46" ht="4.5" customHeight="1">
      <c r="AC42" s="208"/>
      <c r="AD42" s="209"/>
      <c r="AH42" s="153"/>
      <c r="AI42" s="169"/>
      <c r="AJ42" s="153"/>
      <c r="AL42" s="153"/>
      <c r="AM42" s="153"/>
      <c r="AN42" s="153"/>
      <c r="AO42" s="153"/>
      <c r="AP42" s="153"/>
      <c r="AQ42" s="153"/>
      <c r="AR42" s="153"/>
      <c r="AS42" s="153"/>
      <c r="AT42" s="153"/>
    </row>
    <row r="43" spans="33:37" s="152" customFormat="1" ht="12.75">
      <c r="AG43" s="180"/>
      <c r="AI43" s="180"/>
      <c r="AK43" s="211"/>
    </row>
    <row r="44" spans="5:37" s="152" customFormat="1" ht="12.75"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3"/>
      <c r="R44" s="213"/>
      <c r="T44" s="212"/>
      <c r="Y44" s="214"/>
      <c r="Z44" s="214"/>
      <c r="AA44" s="214"/>
      <c r="AB44" s="214"/>
      <c r="AG44" s="180"/>
      <c r="AI44" s="180"/>
      <c r="AK44" s="211"/>
    </row>
    <row r="45" spans="4:37" s="152" customFormat="1" ht="12.75">
      <c r="D45" s="215"/>
      <c r="E45" s="212"/>
      <c r="F45" s="212"/>
      <c r="G45" s="212"/>
      <c r="H45" s="212"/>
      <c r="J45" s="215"/>
      <c r="K45" s="215"/>
      <c r="L45" s="215"/>
      <c r="M45" s="212"/>
      <c r="N45" s="212"/>
      <c r="O45" s="212"/>
      <c r="Q45" s="212"/>
      <c r="S45" s="213"/>
      <c r="T45" s="212"/>
      <c r="Y45" s="214"/>
      <c r="Z45" s="214"/>
      <c r="AA45" s="214"/>
      <c r="AB45" s="214"/>
      <c r="AG45" s="180"/>
      <c r="AI45" s="180"/>
      <c r="AK45" s="211"/>
    </row>
    <row r="46" spans="22:35" s="152" customFormat="1" ht="12.75">
      <c r="V46" s="216"/>
      <c r="W46" s="217"/>
      <c r="X46" s="217"/>
      <c r="Y46" s="216"/>
      <c r="Z46" s="216"/>
      <c r="AH46" s="115"/>
      <c r="AI46" s="115"/>
    </row>
    <row r="47" spans="22:35" s="152" customFormat="1" ht="12.75">
      <c r="V47" s="216"/>
      <c r="W47" s="217"/>
      <c r="X47" s="217"/>
      <c r="Y47" s="216"/>
      <c r="Z47" s="218"/>
      <c r="AG47" s="180"/>
      <c r="AH47" s="115"/>
      <c r="AI47" s="115"/>
    </row>
    <row r="48" spans="22:35" s="152" customFormat="1" ht="12.75">
      <c r="V48" s="216"/>
      <c r="W48" s="217"/>
      <c r="X48" s="217"/>
      <c r="Y48" s="216"/>
      <c r="Z48" s="218"/>
      <c r="AG48" s="180"/>
      <c r="AH48" s="115"/>
      <c r="AI48" s="115"/>
    </row>
    <row r="49" spans="4:36" s="152" customFormat="1" ht="12.75">
      <c r="D49" s="181"/>
      <c r="E49" s="181"/>
      <c r="F49" s="181"/>
      <c r="AG49" s="180"/>
      <c r="AH49" s="115"/>
      <c r="AI49" s="115"/>
      <c r="AJ49" s="115"/>
    </row>
    <row r="50" spans="33:37" s="152" customFormat="1" ht="12.75">
      <c r="AG50" s="180"/>
      <c r="AI50" s="180"/>
      <c r="AK50" s="211"/>
    </row>
    <row r="51" spans="4:37" s="152" customFormat="1" ht="12.75">
      <c r="D51" s="124"/>
      <c r="E51" s="124"/>
      <c r="F51" s="124"/>
      <c r="S51" s="219"/>
      <c r="T51" s="219"/>
      <c r="U51" s="219"/>
      <c r="V51" s="219"/>
      <c r="W51" s="219"/>
      <c r="X51" s="219"/>
      <c r="AG51" s="180"/>
      <c r="AI51" s="180"/>
      <c r="AK51" s="211"/>
    </row>
    <row r="52" spans="19:37" s="152" customFormat="1" ht="12.75">
      <c r="S52" s="219"/>
      <c r="T52" s="219"/>
      <c r="U52" s="219"/>
      <c r="V52" s="219"/>
      <c r="W52" s="219"/>
      <c r="X52" s="219"/>
      <c r="AI52" s="180"/>
      <c r="AK52" s="211"/>
    </row>
    <row r="53" spans="4:33" s="152" customFormat="1" ht="12.75">
      <c r="D53" s="181"/>
      <c r="E53" s="181"/>
      <c r="F53" s="181"/>
      <c r="G53" s="181"/>
      <c r="O53" s="181"/>
      <c r="P53" s="181"/>
      <c r="Q53" s="181"/>
      <c r="R53" s="181"/>
      <c r="Y53" s="220"/>
      <c r="Z53" s="220"/>
      <c r="AA53" s="221"/>
      <c r="AG53" s="180"/>
    </row>
    <row r="54" spans="4:33" s="152" customFormat="1" ht="12.75">
      <c r="D54" s="181"/>
      <c r="E54" s="181"/>
      <c r="F54" s="181"/>
      <c r="G54" s="181"/>
      <c r="O54" s="181"/>
      <c r="P54" s="181"/>
      <c r="Q54" s="181"/>
      <c r="R54" s="181"/>
      <c r="Y54" s="220"/>
      <c r="Z54" s="220"/>
      <c r="AA54" s="221"/>
      <c r="AG54" s="180"/>
    </row>
    <row r="55" spans="4:33" s="152" customFormat="1" ht="12.75">
      <c r="D55" s="181"/>
      <c r="E55" s="181"/>
      <c r="F55" s="181"/>
      <c r="G55" s="181"/>
      <c r="O55" s="181"/>
      <c r="P55" s="181"/>
      <c r="Q55" s="181"/>
      <c r="R55" s="181"/>
      <c r="Y55" s="220"/>
      <c r="Z55" s="220"/>
      <c r="AA55" s="221"/>
      <c r="AG55" s="180"/>
    </row>
    <row r="56" spans="33:37" s="152" customFormat="1" ht="12.75">
      <c r="AG56" s="180"/>
      <c r="AI56" s="180"/>
      <c r="AK56" s="211"/>
    </row>
    <row r="57" spans="4:36" s="152" customFormat="1" ht="12.75">
      <c r="D57" s="124"/>
      <c r="E57" s="124"/>
      <c r="F57" s="124"/>
      <c r="AG57" s="180"/>
      <c r="AH57" s="115"/>
      <c r="AI57" s="115"/>
      <c r="AJ57" s="115"/>
    </row>
    <row r="58" spans="4:33" s="152" customFormat="1" ht="12.75">
      <c r="D58" s="181"/>
      <c r="E58" s="181"/>
      <c r="F58" s="181"/>
      <c r="G58" s="181"/>
      <c r="O58" s="181"/>
      <c r="P58" s="181"/>
      <c r="Q58" s="181"/>
      <c r="R58" s="181"/>
      <c r="Y58" s="220"/>
      <c r="Z58" s="220"/>
      <c r="AA58" s="221"/>
      <c r="AG58" s="180"/>
    </row>
    <row r="59" spans="4:33" s="152" customFormat="1" ht="12.75">
      <c r="D59" s="181"/>
      <c r="E59" s="181"/>
      <c r="F59" s="181"/>
      <c r="G59" s="181"/>
      <c r="O59" s="181"/>
      <c r="P59" s="181"/>
      <c r="Q59" s="181"/>
      <c r="R59" s="181"/>
      <c r="Y59" s="220"/>
      <c r="Z59" s="220"/>
      <c r="AA59" s="221"/>
      <c r="AG59" s="180"/>
    </row>
    <row r="60" spans="4:48" s="152" customFormat="1" ht="12.75">
      <c r="D60" s="181"/>
      <c r="E60" s="181"/>
      <c r="F60" s="181"/>
      <c r="G60" s="181"/>
      <c r="O60" s="181"/>
      <c r="P60" s="181"/>
      <c r="Q60" s="181"/>
      <c r="R60" s="181"/>
      <c r="Y60" s="220"/>
      <c r="Z60" s="220"/>
      <c r="AA60" s="221"/>
      <c r="AG60" s="180"/>
      <c r="AR60" s="115"/>
      <c r="AS60" s="115"/>
      <c r="AT60" s="115"/>
      <c r="AU60" s="115"/>
      <c r="AV60" s="115"/>
    </row>
    <row r="61" spans="33:46" s="152" customFormat="1" ht="12.75">
      <c r="AG61" s="180"/>
      <c r="AH61" s="181"/>
      <c r="AI61" s="182"/>
      <c r="AJ61" s="181"/>
      <c r="AK61" s="211"/>
      <c r="AL61" s="181"/>
      <c r="AT61" s="222"/>
    </row>
    <row r="62" spans="33:37" s="152" customFormat="1" ht="12.75">
      <c r="AG62" s="180"/>
      <c r="AI62" s="180"/>
      <c r="AK62" s="211"/>
    </row>
    <row r="63" spans="10:37" s="152" customFormat="1" ht="12.75">
      <c r="J63" s="223"/>
      <c r="K63" s="223"/>
      <c r="L63" s="223"/>
      <c r="M63" s="223"/>
      <c r="AG63" s="180"/>
      <c r="AI63" s="180"/>
      <c r="AK63" s="211"/>
    </row>
    <row r="64" spans="10:37" s="152" customFormat="1" ht="12.75">
      <c r="J64" s="223"/>
      <c r="K64" s="223"/>
      <c r="L64" s="223"/>
      <c r="M64" s="223"/>
      <c r="O64" s="180"/>
      <c r="AG64" s="180"/>
      <c r="AI64" s="180"/>
      <c r="AK64" s="211"/>
    </row>
    <row r="65" s="152" customFormat="1" ht="12.75">
      <c r="AK65" s="211"/>
    </row>
    <row r="66" spans="12:37" s="152" customFormat="1" ht="12.75">
      <c r="L66" s="224"/>
      <c r="AK66" s="211"/>
    </row>
    <row r="67" s="152" customFormat="1" ht="12.75">
      <c r="AK67" s="211"/>
    </row>
    <row r="68" s="152" customFormat="1" ht="12.75">
      <c r="AK68" s="211"/>
    </row>
    <row r="69" spans="33:37" s="152" customFormat="1" ht="12.75">
      <c r="AG69" s="180"/>
      <c r="AI69" s="180"/>
      <c r="AK69" s="211"/>
    </row>
    <row r="70" spans="12:37" s="152" customFormat="1" ht="12.75">
      <c r="L70" s="180"/>
      <c r="AG70" s="180"/>
      <c r="AI70" s="180"/>
      <c r="AK70" s="211"/>
    </row>
    <row r="71" s="152" customFormat="1" ht="12.75">
      <c r="S71" s="180"/>
    </row>
    <row r="72" s="152" customFormat="1" ht="12.75"/>
    <row r="73" spans="15:16" s="152" customFormat="1" ht="12.75">
      <c r="O73" s="224"/>
      <c r="P73" s="224"/>
    </row>
    <row r="74" s="152" customFormat="1" ht="12.75"/>
    <row r="75" spans="15:16" s="152" customFormat="1" ht="12.75">
      <c r="O75" s="224"/>
      <c r="P75" s="224"/>
    </row>
    <row r="76" spans="15:16" s="152" customFormat="1" ht="12.75">
      <c r="O76" s="224"/>
      <c r="P76" s="224"/>
    </row>
    <row r="77" spans="15:24" s="152" customFormat="1" ht="12.75">
      <c r="O77" s="224"/>
      <c r="P77" s="224"/>
      <c r="W77" s="216"/>
      <c r="X77" s="216"/>
    </row>
    <row r="78" s="152" customFormat="1" ht="12.75">
      <c r="X78" s="216"/>
    </row>
    <row r="79" spans="15:16" s="152" customFormat="1" ht="12.75">
      <c r="O79" s="224"/>
      <c r="P79" s="224"/>
    </row>
    <row r="80" s="152" customFormat="1" ht="12.75"/>
    <row r="81" s="152" customFormat="1" ht="12.75">
      <c r="O81" s="180"/>
    </row>
    <row r="82" spans="33:37" s="152" customFormat="1" ht="12.75">
      <c r="AG82" s="180"/>
      <c r="AI82" s="180"/>
      <c r="AK82" s="211"/>
    </row>
    <row r="83" spans="33:37" s="152" customFormat="1" ht="12.75">
      <c r="AG83" s="180"/>
      <c r="AI83" s="180"/>
      <c r="AK83" s="211"/>
    </row>
    <row r="84" spans="29:37" s="152" customFormat="1" ht="12.75">
      <c r="AC84" s="225"/>
      <c r="AD84" s="226"/>
      <c r="AE84" s="227"/>
      <c r="AG84" s="180"/>
      <c r="AI84" s="180"/>
      <c r="AK84" s="211"/>
    </row>
    <row r="85" spans="29:37" s="152" customFormat="1" ht="12.75">
      <c r="AC85" s="225"/>
      <c r="AD85" s="226"/>
      <c r="AG85" s="180"/>
      <c r="AI85" s="180"/>
      <c r="AK85" s="211"/>
    </row>
    <row r="86" spans="33:37" s="152" customFormat="1" ht="12.75">
      <c r="AG86" s="180"/>
      <c r="AI86" s="180"/>
      <c r="AK86" s="211"/>
    </row>
    <row r="87" spans="5:37" s="152" customFormat="1" ht="12.75"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3"/>
      <c r="R87" s="213"/>
      <c r="T87" s="212"/>
      <c r="Y87" s="214"/>
      <c r="Z87" s="214"/>
      <c r="AA87" s="214"/>
      <c r="AB87" s="214"/>
      <c r="AG87" s="180"/>
      <c r="AI87" s="180"/>
      <c r="AK87" s="211"/>
    </row>
    <row r="88" spans="4:37" s="152" customFormat="1" ht="12.75">
      <c r="D88" s="215"/>
      <c r="E88" s="212"/>
      <c r="F88" s="212"/>
      <c r="G88" s="212"/>
      <c r="H88" s="212"/>
      <c r="J88" s="215"/>
      <c r="K88" s="215"/>
      <c r="L88" s="215"/>
      <c r="M88" s="212"/>
      <c r="N88" s="212"/>
      <c r="O88" s="212"/>
      <c r="Q88" s="212"/>
      <c r="S88" s="213"/>
      <c r="T88" s="212"/>
      <c r="Y88" s="214"/>
      <c r="Z88" s="214"/>
      <c r="AA88" s="214"/>
      <c r="AB88" s="214"/>
      <c r="AG88" s="180"/>
      <c r="AI88" s="180"/>
      <c r="AK88" s="211"/>
    </row>
    <row r="89" spans="22:35" s="152" customFormat="1" ht="12.75">
      <c r="V89" s="216"/>
      <c r="W89" s="217"/>
      <c r="X89" s="217"/>
      <c r="Y89" s="216"/>
      <c r="Z89" s="216"/>
      <c r="AH89" s="115"/>
      <c r="AI89" s="115"/>
    </row>
    <row r="90" spans="22:35" s="152" customFormat="1" ht="12.75">
      <c r="V90" s="216"/>
      <c r="W90" s="217"/>
      <c r="X90" s="217"/>
      <c r="Y90" s="216"/>
      <c r="Z90" s="218"/>
      <c r="AG90" s="180"/>
      <c r="AH90" s="115"/>
      <c r="AI90" s="115"/>
    </row>
    <row r="91" spans="22:35" s="152" customFormat="1" ht="12.75">
      <c r="V91" s="216"/>
      <c r="W91" s="217"/>
      <c r="X91" s="217"/>
      <c r="Y91" s="216"/>
      <c r="Z91" s="218"/>
      <c r="AG91" s="180"/>
      <c r="AH91" s="115"/>
      <c r="AI91" s="115"/>
    </row>
    <row r="92" spans="4:36" s="152" customFormat="1" ht="12.75">
      <c r="D92" s="181"/>
      <c r="E92" s="181"/>
      <c r="F92" s="181"/>
      <c r="AG92" s="180"/>
      <c r="AH92" s="115"/>
      <c r="AI92" s="115"/>
      <c r="AJ92" s="115"/>
    </row>
    <row r="93" spans="33:37" s="152" customFormat="1" ht="12.75">
      <c r="AG93" s="180"/>
      <c r="AI93" s="180"/>
      <c r="AK93" s="211"/>
    </row>
    <row r="94" spans="4:37" s="152" customFormat="1" ht="12.75">
      <c r="D94" s="124"/>
      <c r="E94" s="124"/>
      <c r="F94" s="124"/>
      <c r="S94" s="219"/>
      <c r="T94" s="219"/>
      <c r="U94" s="219"/>
      <c r="V94" s="219"/>
      <c r="W94" s="219"/>
      <c r="X94" s="219"/>
      <c r="AG94" s="180"/>
      <c r="AI94" s="180"/>
      <c r="AK94" s="211"/>
    </row>
    <row r="95" spans="19:37" s="152" customFormat="1" ht="12.75">
      <c r="S95" s="219"/>
      <c r="T95" s="219"/>
      <c r="U95" s="219"/>
      <c r="V95" s="219"/>
      <c r="W95" s="219"/>
      <c r="X95" s="219"/>
      <c r="AI95" s="180"/>
      <c r="AK95" s="211"/>
    </row>
    <row r="96" spans="4:33" s="152" customFormat="1" ht="12.75">
      <c r="D96" s="181"/>
      <c r="E96" s="181"/>
      <c r="F96" s="181"/>
      <c r="G96" s="181"/>
      <c r="O96" s="181"/>
      <c r="P96" s="181"/>
      <c r="Q96" s="181"/>
      <c r="R96" s="181"/>
      <c r="Y96" s="220"/>
      <c r="Z96" s="220"/>
      <c r="AA96" s="221"/>
      <c r="AG96" s="180"/>
    </row>
    <row r="97" spans="4:33" s="152" customFormat="1" ht="12.75">
      <c r="D97" s="181"/>
      <c r="E97" s="181"/>
      <c r="F97" s="181"/>
      <c r="G97" s="181"/>
      <c r="O97" s="181"/>
      <c r="P97" s="181"/>
      <c r="Q97" s="181"/>
      <c r="R97" s="181"/>
      <c r="Y97" s="220"/>
      <c r="Z97" s="220"/>
      <c r="AA97" s="221"/>
      <c r="AG97" s="180"/>
    </row>
    <row r="98" spans="4:33" s="152" customFormat="1" ht="12.75">
      <c r="D98" s="181"/>
      <c r="E98" s="181"/>
      <c r="F98" s="181"/>
      <c r="G98" s="181"/>
      <c r="O98" s="181"/>
      <c r="P98" s="181"/>
      <c r="Q98" s="181"/>
      <c r="R98" s="181"/>
      <c r="Y98" s="220"/>
      <c r="Z98" s="220"/>
      <c r="AA98" s="221"/>
      <c r="AG98" s="180"/>
    </row>
    <row r="99" spans="33:37" s="152" customFormat="1" ht="12.75">
      <c r="AG99" s="180"/>
      <c r="AI99" s="180"/>
      <c r="AK99" s="211"/>
    </row>
    <row r="100" spans="4:36" s="152" customFormat="1" ht="12.75">
      <c r="D100" s="124"/>
      <c r="E100" s="124"/>
      <c r="F100" s="124"/>
      <c r="AG100" s="180"/>
      <c r="AH100" s="115"/>
      <c r="AI100" s="115"/>
      <c r="AJ100" s="115"/>
    </row>
    <row r="101" spans="4:33" s="152" customFormat="1" ht="12.75">
      <c r="D101" s="181"/>
      <c r="E101" s="181"/>
      <c r="F101" s="181"/>
      <c r="G101" s="181"/>
      <c r="O101" s="181"/>
      <c r="P101" s="181"/>
      <c r="Q101" s="181"/>
      <c r="R101" s="181"/>
      <c r="Y101" s="220"/>
      <c r="Z101" s="220"/>
      <c r="AA101" s="221"/>
      <c r="AG101" s="180"/>
    </row>
    <row r="102" spans="4:33" s="152" customFormat="1" ht="12.75">
      <c r="D102" s="181"/>
      <c r="E102" s="181"/>
      <c r="F102" s="181"/>
      <c r="G102" s="181"/>
      <c r="O102" s="181"/>
      <c r="P102" s="181"/>
      <c r="Q102" s="181"/>
      <c r="R102" s="181"/>
      <c r="Y102" s="220"/>
      <c r="Z102" s="220"/>
      <c r="AA102" s="221"/>
      <c r="AG102" s="180"/>
    </row>
    <row r="103" spans="4:48" s="152" customFormat="1" ht="12.75">
      <c r="D103" s="181"/>
      <c r="E103" s="181"/>
      <c r="F103" s="181"/>
      <c r="G103" s="181"/>
      <c r="O103" s="181"/>
      <c r="P103" s="181"/>
      <c r="Q103" s="181"/>
      <c r="R103" s="181"/>
      <c r="Y103" s="220"/>
      <c r="Z103" s="220"/>
      <c r="AA103" s="221"/>
      <c r="AG103" s="180"/>
      <c r="AR103" s="115"/>
      <c r="AS103" s="115"/>
      <c r="AT103" s="115"/>
      <c r="AU103" s="115"/>
      <c r="AV103" s="115"/>
    </row>
    <row r="104" spans="33:46" s="152" customFormat="1" ht="12.75">
      <c r="AG104" s="180"/>
      <c r="AH104" s="181"/>
      <c r="AI104" s="182"/>
      <c r="AJ104" s="181"/>
      <c r="AK104" s="211"/>
      <c r="AL104" s="181"/>
      <c r="AT104" s="222"/>
    </row>
    <row r="105" spans="33:37" s="152" customFormat="1" ht="12.75">
      <c r="AG105" s="180"/>
      <c r="AI105" s="180"/>
      <c r="AK105" s="211"/>
    </row>
    <row r="106" spans="10:37" s="152" customFormat="1" ht="12.75">
      <c r="J106" s="223"/>
      <c r="K106" s="223"/>
      <c r="L106" s="223"/>
      <c r="M106" s="223"/>
      <c r="AG106" s="180"/>
      <c r="AI106" s="180"/>
      <c r="AK106" s="211"/>
    </row>
    <row r="107" spans="10:37" s="152" customFormat="1" ht="12.75">
      <c r="J107" s="223"/>
      <c r="K107" s="223"/>
      <c r="L107" s="223"/>
      <c r="M107" s="223"/>
      <c r="O107" s="180"/>
      <c r="AG107" s="180"/>
      <c r="AI107" s="180"/>
      <c r="AK107" s="211"/>
    </row>
    <row r="108" s="152" customFormat="1" ht="12.75">
      <c r="AK108" s="211"/>
    </row>
    <row r="109" spans="12:37" s="152" customFormat="1" ht="12.75">
      <c r="L109" s="224"/>
      <c r="AK109" s="211"/>
    </row>
    <row r="110" s="152" customFormat="1" ht="12.75">
      <c r="AK110" s="211"/>
    </row>
    <row r="111" s="152" customFormat="1" ht="12.75">
      <c r="AK111" s="211"/>
    </row>
    <row r="112" spans="33:37" s="152" customFormat="1" ht="12.75">
      <c r="AG112" s="180"/>
      <c r="AI112" s="180"/>
      <c r="AK112" s="211"/>
    </row>
    <row r="113" spans="12:37" s="152" customFormat="1" ht="12.75">
      <c r="L113" s="180"/>
      <c r="AG113" s="180"/>
      <c r="AI113" s="180"/>
      <c r="AK113" s="211"/>
    </row>
    <row r="114" s="152" customFormat="1" ht="12.75">
      <c r="S114" s="180"/>
    </row>
    <row r="115" s="152" customFormat="1" ht="12.75"/>
    <row r="116" spans="15:16" s="152" customFormat="1" ht="12.75">
      <c r="O116" s="224"/>
      <c r="P116" s="224"/>
    </row>
    <row r="117" s="152" customFormat="1" ht="12.75"/>
    <row r="118" spans="15:16" s="152" customFormat="1" ht="12.75">
      <c r="O118" s="224"/>
      <c r="P118" s="224"/>
    </row>
    <row r="119" spans="15:16" s="152" customFormat="1" ht="12.75">
      <c r="O119" s="224"/>
      <c r="P119" s="224"/>
    </row>
    <row r="120" spans="15:24" s="152" customFormat="1" ht="12.75">
      <c r="O120" s="224"/>
      <c r="P120" s="224"/>
      <c r="W120" s="216"/>
      <c r="X120" s="216"/>
    </row>
    <row r="121" s="152" customFormat="1" ht="12.75">
      <c r="X121" s="216"/>
    </row>
    <row r="122" spans="15:16" s="152" customFormat="1" ht="12.75">
      <c r="O122" s="224"/>
      <c r="P122" s="224"/>
    </row>
    <row r="123" s="152" customFormat="1" ht="12.75"/>
    <row r="124" s="152" customFormat="1" ht="12.75">
      <c r="O124" s="180"/>
    </row>
    <row r="125" spans="33:37" s="152" customFormat="1" ht="12.75">
      <c r="AG125" s="180"/>
      <c r="AI125" s="180"/>
      <c r="AK125" s="211"/>
    </row>
    <row r="126" spans="33:37" s="152" customFormat="1" ht="12.75">
      <c r="AG126" s="180"/>
      <c r="AI126" s="180"/>
      <c r="AK126" s="211"/>
    </row>
    <row r="127" spans="29:37" s="152" customFormat="1" ht="12.75">
      <c r="AC127" s="225"/>
      <c r="AD127" s="226"/>
      <c r="AE127" s="227"/>
      <c r="AG127" s="180"/>
      <c r="AI127" s="180"/>
      <c r="AK127" s="211"/>
    </row>
    <row r="128" spans="29:37" s="152" customFormat="1" ht="12.75">
      <c r="AC128" s="225"/>
      <c r="AD128" s="226"/>
      <c r="AG128" s="180"/>
      <c r="AI128" s="180"/>
      <c r="AK128" s="211"/>
    </row>
    <row r="129" spans="33:37" s="152" customFormat="1" ht="12.75">
      <c r="AG129" s="180"/>
      <c r="AI129" s="180"/>
      <c r="AK129" s="211"/>
    </row>
    <row r="130" spans="5:37" s="152" customFormat="1" ht="12.75"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3"/>
      <c r="R130" s="213"/>
      <c r="T130" s="212"/>
      <c r="Y130" s="214"/>
      <c r="Z130" s="214"/>
      <c r="AA130" s="214"/>
      <c r="AB130" s="214"/>
      <c r="AG130" s="180"/>
      <c r="AI130" s="180"/>
      <c r="AK130" s="211"/>
    </row>
    <row r="131" spans="4:37" s="152" customFormat="1" ht="12.75">
      <c r="D131" s="215"/>
      <c r="E131" s="212"/>
      <c r="F131" s="212"/>
      <c r="G131" s="212"/>
      <c r="H131" s="212"/>
      <c r="J131" s="215"/>
      <c r="K131" s="215"/>
      <c r="L131" s="215"/>
      <c r="M131" s="212"/>
      <c r="N131" s="212"/>
      <c r="O131" s="212"/>
      <c r="Q131" s="212"/>
      <c r="S131" s="213"/>
      <c r="T131" s="212"/>
      <c r="Y131" s="214"/>
      <c r="Z131" s="214"/>
      <c r="AA131" s="214"/>
      <c r="AB131" s="214"/>
      <c r="AG131" s="180"/>
      <c r="AI131" s="180"/>
      <c r="AK131" s="211"/>
    </row>
    <row r="132" spans="22:35" s="152" customFormat="1" ht="12.75">
      <c r="V132" s="216"/>
      <c r="W132" s="217"/>
      <c r="X132" s="217"/>
      <c r="Y132" s="216"/>
      <c r="Z132" s="216"/>
      <c r="AH132" s="115"/>
      <c r="AI132" s="115"/>
    </row>
    <row r="133" spans="22:35" s="152" customFormat="1" ht="12.75">
      <c r="V133" s="216"/>
      <c r="W133" s="217"/>
      <c r="X133" s="217"/>
      <c r="Y133" s="216"/>
      <c r="Z133" s="218"/>
      <c r="AG133" s="180"/>
      <c r="AH133" s="115"/>
      <c r="AI133" s="115"/>
    </row>
    <row r="134" spans="22:35" s="152" customFormat="1" ht="12.75">
      <c r="V134" s="216"/>
      <c r="W134" s="217"/>
      <c r="X134" s="217"/>
      <c r="Y134" s="216"/>
      <c r="Z134" s="218"/>
      <c r="AG134" s="180"/>
      <c r="AH134" s="115"/>
      <c r="AI134" s="115"/>
    </row>
    <row r="135" spans="4:36" s="152" customFormat="1" ht="12.75">
      <c r="D135" s="181"/>
      <c r="E135" s="181"/>
      <c r="F135" s="181"/>
      <c r="AG135" s="180"/>
      <c r="AH135" s="115"/>
      <c r="AI135" s="115"/>
      <c r="AJ135" s="115"/>
    </row>
    <row r="136" spans="33:37" s="152" customFormat="1" ht="12.75">
      <c r="AG136" s="180"/>
      <c r="AI136" s="180"/>
      <c r="AK136" s="211"/>
    </row>
    <row r="137" spans="4:37" s="152" customFormat="1" ht="12.75">
      <c r="D137" s="124"/>
      <c r="E137" s="124"/>
      <c r="F137" s="124"/>
      <c r="S137" s="219"/>
      <c r="T137" s="219"/>
      <c r="U137" s="219"/>
      <c r="V137" s="219"/>
      <c r="W137" s="219"/>
      <c r="X137" s="219"/>
      <c r="AG137" s="180"/>
      <c r="AI137" s="180"/>
      <c r="AK137" s="211"/>
    </row>
    <row r="138" spans="19:37" s="152" customFormat="1" ht="12.75">
      <c r="S138" s="219"/>
      <c r="T138" s="219"/>
      <c r="U138" s="219"/>
      <c r="V138" s="219"/>
      <c r="W138" s="219"/>
      <c r="X138" s="219"/>
      <c r="AI138" s="180"/>
      <c r="AK138" s="211"/>
    </row>
    <row r="139" spans="4:33" s="152" customFormat="1" ht="12.75">
      <c r="D139" s="181"/>
      <c r="E139" s="181"/>
      <c r="F139" s="181"/>
      <c r="G139" s="181"/>
      <c r="O139" s="181"/>
      <c r="P139" s="181"/>
      <c r="Q139" s="181"/>
      <c r="R139" s="181"/>
      <c r="Y139" s="220"/>
      <c r="Z139" s="220"/>
      <c r="AA139" s="221"/>
      <c r="AG139" s="180"/>
    </row>
    <row r="140" spans="4:33" s="152" customFormat="1" ht="12.75">
      <c r="D140" s="181"/>
      <c r="E140" s="181"/>
      <c r="F140" s="181"/>
      <c r="G140" s="181"/>
      <c r="O140" s="181"/>
      <c r="P140" s="181"/>
      <c r="Q140" s="181"/>
      <c r="R140" s="181"/>
      <c r="Y140" s="220"/>
      <c r="Z140" s="220"/>
      <c r="AA140" s="221"/>
      <c r="AG140" s="180"/>
    </row>
    <row r="141" spans="4:33" s="152" customFormat="1" ht="12.75">
      <c r="D141" s="181"/>
      <c r="E141" s="181"/>
      <c r="F141" s="181"/>
      <c r="G141" s="181"/>
      <c r="O141" s="181"/>
      <c r="P141" s="181"/>
      <c r="Q141" s="181"/>
      <c r="R141" s="181"/>
      <c r="Y141" s="220"/>
      <c r="Z141" s="220"/>
      <c r="AA141" s="221"/>
      <c r="AG141" s="180"/>
    </row>
    <row r="142" spans="33:37" s="152" customFormat="1" ht="12.75">
      <c r="AG142" s="180"/>
      <c r="AI142" s="180"/>
      <c r="AK142" s="211"/>
    </row>
    <row r="143" spans="4:36" s="152" customFormat="1" ht="12.75">
      <c r="D143" s="124"/>
      <c r="E143" s="124"/>
      <c r="F143" s="124"/>
      <c r="AG143" s="180"/>
      <c r="AH143" s="115"/>
      <c r="AI143" s="115"/>
      <c r="AJ143" s="115"/>
    </row>
    <row r="144" spans="4:33" s="152" customFormat="1" ht="12.75">
      <c r="D144" s="181"/>
      <c r="E144" s="181"/>
      <c r="F144" s="181"/>
      <c r="G144" s="181"/>
      <c r="O144" s="181"/>
      <c r="P144" s="181"/>
      <c r="Q144" s="181"/>
      <c r="R144" s="181"/>
      <c r="Y144" s="220"/>
      <c r="Z144" s="220"/>
      <c r="AA144" s="221"/>
      <c r="AG144" s="180"/>
    </row>
    <row r="145" spans="4:33" s="152" customFormat="1" ht="12.75">
      <c r="D145" s="181"/>
      <c r="E145" s="181"/>
      <c r="F145" s="181"/>
      <c r="G145" s="181"/>
      <c r="O145" s="181"/>
      <c r="P145" s="181"/>
      <c r="Q145" s="181"/>
      <c r="R145" s="181"/>
      <c r="Y145" s="220"/>
      <c r="Z145" s="220"/>
      <c r="AA145" s="221"/>
      <c r="AG145" s="180"/>
    </row>
    <row r="146" spans="4:48" s="152" customFormat="1" ht="12.75">
      <c r="D146" s="181"/>
      <c r="E146" s="181"/>
      <c r="F146" s="181"/>
      <c r="G146" s="181"/>
      <c r="O146" s="181"/>
      <c r="P146" s="181"/>
      <c r="Q146" s="181"/>
      <c r="R146" s="181"/>
      <c r="Y146" s="220"/>
      <c r="Z146" s="220"/>
      <c r="AA146" s="221"/>
      <c r="AG146" s="180"/>
      <c r="AR146" s="115"/>
      <c r="AS146" s="115"/>
      <c r="AT146" s="115"/>
      <c r="AU146" s="115"/>
      <c r="AV146" s="115"/>
    </row>
    <row r="147" spans="33:46" s="152" customFormat="1" ht="12.75">
      <c r="AG147" s="180"/>
      <c r="AH147" s="181"/>
      <c r="AI147" s="182"/>
      <c r="AJ147" s="181"/>
      <c r="AK147" s="211"/>
      <c r="AL147" s="181"/>
      <c r="AT147" s="222"/>
    </row>
    <row r="148" spans="33:37" s="152" customFormat="1" ht="12.75">
      <c r="AG148" s="180"/>
      <c r="AI148" s="180"/>
      <c r="AK148" s="211"/>
    </row>
    <row r="149" spans="10:37" s="152" customFormat="1" ht="12.75">
      <c r="J149" s="223"/>
      <c r="K149" s="223"/>
      <c r="L149" s="223"/>
      <c r="M149" s="223"/>
      <c r="AG149" s="180"/>
      <c r="AI149" s="180"/>
      <c r="AK149" s="211"/>
    </row>
    <row r="150" spans="10:37" s="152" customFormat="1" ht="12.75">
      <c r="J150" s="223"/>
      <c r="K150" s="223"/>
      <c r="L150" s="223"/>
      <c r="M150" s="223"/>
      <c r="O150" s="180"/>
      <c r="AG150" s="180"/>
      <c r="AI150" s="180"/>
      <c r="AK150" s="211"/>
    </row>
    <row r="151" s="152" customFormat="1" ht="12.75">
      <c r="AK151" s="211"/>
    </row>
    <row r="152" spans="12:37" s="152" customFormat="1" ht="12.75">
      <c r="L152" s="224"/>
      <c r="AK152" s="211"/>
    </row>
    <row r="153" s="152" customFormat="1" ht="12.75">
      <c r="AK153" s="211"/>
    </row>
    <row r="154" s="152" customFormat="1" ht="12.75">
      <c r="AK154" s="211"/>
    </row>
    <row r="155" spans="33:37" s="152" customFormat="1" ht="12.75">
      <c r="AG155" s="180"/>
      <c r="AI155" s="180"/>
      <c r="AK155" s="211"/>
    </row>
    <row r="156" spans="12:37" s="152" customFormat="1" ht="12.75">
      <c r="L156" s="180"/>
      <c r="AG156" s="180"/>
      <c r="AI156" s="180"/>
      <c r="AK156" s="211"/>
    </row>
    <row r="157" s="152" customFormat="1" ht="12.75">
      <c r="S157" s="180"/>
    </row>
    <row r="158" s="152" customFormat="1" ht="12.75"/>
    <row r="159" spans="15:16" s="152" customFormat="1" ht="12.75">
      <c r="O159" s="224"/>
      <c r="P159" s="224"/>
    </row>
    <row r="160" s="152" customFormat="1" ht="12.75"/>
    <row r="161" spans="15:16" s="152" customFormat="1" ht="12.75">
      <c r="O161" s="224"/>
      <c r="P161" s="224"/>
    </row>
    <row r="162" spans="15:16" s="152" customFormat="1" ht="12.75">
      <c r="O162" s="224"/>
      <c r="P162" s="224"/>
    </row>
    <row r="163" spans="15:24" s="152" customFormat="1" ht="12.75">
      <c r="O163" s="224"/>
      <c r="P163" s="224"/>
      <c r="W163" s="216"/>
      <c r="X163" s="216"/>
    </row>
    <row r="164" s="152" customFormat="1" ht="12.75">
      <c r="X164" s="216"/>
    </row>
    <row r="165" spans="15:16" s="152" customFormat="1" ht="12.75">
      <c r="O165" s="224"/>
      <c r="P165" s="224"/>
    </row>
    <row r="166" s="152" customFormat="1" ht="12.75"/>
    <row r="167" s="152" customFormat="1" ht="12.75">
      <c r="O167" s="180"/>
    </row>
    <row r="168" spans="33:37" s="152" customFormat="1" ht="12.75">
      <c r="AG168" s="180"/>
      <c r="AI168" s="180"/>
      <c r="AK168" s="211"/>
    </row>
    <row r="169" spans="33:37" s="152" customFormat="1" ht="12.75">
      <c r="AG169" s="180"/>
      <c r="AI169" s="180"/>
      <c r="AK169" s="211"/>
    </row>
  </sheetData>
  <sheetProtection selectLockedCells="1" selectUnlockedCells="1"/>
  <mergeCells count="82">
    <mergeCell ref="C2:AA2"/>
    <mergeCell ref="D7:E7"/>
    <mergeCell ref="G7:I7"/>
    <mergeCell ref="D9:E9"/>
    <mergeCell ref="S9:S10"/>
    <mergeCell ref="T9:T10"/>
    <mergeCell ref="U9:U10"/>
    <mergeCell ref="V9:V10"/>
    <mergeCell ref="W9:X10"/>
    <mergeCell ref="Y9:Z10"/>
    <mergeCell ref="AA9:AA10"/>
    <mergeCell ref="D10:G10"/>
    <mergeCell ref="H10:J10"/>
    <mergeCell ref="K10:N10"/>
    <mergeCell ref="D11:G11"/>
    <mergeCell ref="H11:J11"/>
    <mergeCell ref="K11:N11"/>
    <mergeCell ref="W11:X11"/>
    <mergeCell ref="Y11:Z11"/>
    <mergeCell ref="D12:G12"/>
    <mergeCell ref="H12:J12"/>
    <mergeCell ref="K12:N12"/>
    <mergeCell ref="W12:X12"/>
    <mergeCell ref="Y12:Z12"/>
    <mergeCell ref="D13:G13"/>
    <mergeCell ref="H13:J13"/>
    <mergeCell ref="K13:N13"/>
    <mergeCell ref="W13:X13"/>
    <mergeCell ref="Y13:Z13"/>
    <mergeCell ref="D15:E15"/>
    <mergeCell ref="D16:G16"/>
    <mergeCell ref="H16:J16"/>
    <mergeCell ref="K16:N16"/>
    <mergeCell ref="W16:X16"/>
    <mergeCell ref="Y16:Z16"/>
    <mergeCell ref="D17:G17"/>
    <mergeCell ref="H17:J17"/>
    <mergeCell ref="K17:N17"/>
    <mergeCell ref="W17:X17"/>
    <mergeCell ref="Y17:Z17"/>
    <mergeCell ref="D18:G18"/>
    <mergeCell ref="H18:J18"/>
    <mergeCell ref="K18:N18"/>
    <mergeCell ref="W18:X18"/>
    <mergeCell ref="Y18:Z18"/>
    <mergeCell ref="G21:Q21"/>
    <mergeCell ref="E23:H23"/>
    <mergeCell ref="J23:M23"/>
    <mergeCell ref="P23:S23"/>
    <mergeCell ref="E24:H24"/>
    <mergeCell ref="P24:S24"/>
    <mergeCell ref="J25:M25"/>
    <mergeCell ref="N29:Q29"/>
    <mergeCell ref="I30:L30"/>
    <mergeCell ref="T30:V30"/>
    <mergeCell ref="D31:F32"/>
    <mergeCell ref="G31:G32"/>
    <mergeCell ref="H31:H32"/>
    <mergeCell ref="I31:L32"/>
    <mergeCell ref="N31:Q31"/>
    <mergeCell ref="X31:X32"/>
    <mergeCell ref="Y31:AA32"/>
    <mergeCell ref="D33:F33"/>
    <mergeCell ref="I33:L33"/>
    <mergeCell ref="N33:R33"/>
    <mergeCell ref="T33:V33"/>
    <mergeCell ref="Y33:AA33"/>
    <mergeCell ref="G34:G35"/>
    <mergeCell ref="H34:H35"/>
    <mergeCell ref="X34:X35"/>
    <mergeCell ref="N35:Q35"/>
    <mergeCell ref="A36:C36"/>
    <mergeCell ref="I36:L36"/>
    <mergeCell ref="T36:V36"/>
    <mergeCell ref="A37:C37"/>
    <mergeCell ref="N37:Q37"/>
    <mergeCell ref="Y37:AA37"/>
    <mergeCell ref="A38:C38"/>
    <mergeCell ref="Y38:AA38"/>
    <mergeCell ref="J40:O41"/>
    <mergeCell ref="P40:R41"/>
    <mergeCell ref="S40:U41"/>
  </mergeCells>
  <conditionalFormatting sqref="A36:A38 P24 P66 P109 P152 P195 P238 T30 T36 T73 T79 T116 T122 T159 T165 T202 T208 T245 T251 Y33 Y38 Y76 Y119 Y162 Y205 Y248">
    <cfRule type="cellIs" priority="1" dxfId="18" operator="equal" stopIfTrue="1">
      <formula>"en cours"</formula>
    </cfRule>
  </conditionalFormatting>
  <conditionalFormatting sqref="D11:D13 D16:D18 D53:D55 D58:D60 D96:D98 D101:D103 D139:D141 D144:D146 D182:D184 D187:D189 D225:D227 D230:D232 E11:K11 E16:J17 E53:G53 E60:G60 E96:G96 E103:G103 E139:G139 E146:G146 E182:G182 E189:G189 E225:G225 E232:G232 H12:H13 H18 H30 H36 H53:H55 H58:H60 H73 H79 H96:H98 H101:H103 H116 H122 H139:H141 H144:H146 H159 H165 H182:H184 H187:H189 H202 H208 H225:H227 H230:H232 H245 H251 H263:I268 I53:K53 I60:K60 I96:K96 I103:K103 I139:K139 I146:K146 I182:K182 I189:K189 I225:K225 I232:K232 N23 N25 N65 N67 N108 N110 N151 N153 N194 N196 N237 N239 P11:R13 P16:R18 P53:R55 P58:R60 P96:R98 P101:R103 P139:R141 P144:R146 P182:R184 P187:R189 P225:R227 P230:R232 R29 R31:R32 R35 R37 R72 R74:R75 R78 R80 R115 R117:R118 R121 R123 R158 R160:R161 R164 R166 R201 R203:R204 R207 R209 R244 R246:R247 R250 R252 W30:X30 W36:X36 W73:X73 W79:X79 W116:X116 W122:X122 W159:X159 W165:X165 W202:X202 W208:X208 W245:X245 W251:X251">
    <cfRule type="cellIs" priority="2" dxfId="19" operator="equal" stopIfTrue="1">
      <formula>"?"</formula>
    </cfRule>
  </conditionalFormatting>
  <conditionalFormatting sqref="L360:L374 Y11:Z13 Y16:Z18 Y53:Z55 Y58:Z60 Y96:Z98 Y101:Z103 Y139:Z141 Y144:Z146 Y182:Z184 Y187:Z189 Y225:Z227 Y230:Z232 AH4:AI7 AH15:AJ15 AH46:AI49 AH57:AJ57 AH89:AI92 AH100:AJ100 AH132:AI135 AH143:AJ143 AH175:AI178 AH186:AJ186 AH218:AI221 AH229:AJ229 AJ7 AJ49 AJ92 AJ135 AJ178 AJ221 AR60:AS61 AR103:AS104 AR146:AS147 AR189:AS190 AR232:AS233 AT60:AV60 AT103:AV103 AT146:AV146 AT189:AV189 AT232:AV232 AU18:AV18">
    <cfRule type="cellIs" priority="3" dxfId="13" operator="equal" stopIfTrue="1">
      <formula>"?"</formula>
    </cfRule>
  </conditionalFormatting>
  <conditionalFormatting sqref="S11:S13 S16:S18 S53:S55 S58:S60 S96:S98 S101:S103 S139:S141 S144:S146 S182:S184 S187:S189 S225:S227 S230:S232 AM19 AM53:AM55 AM58:AM61 AM96:AM98 AM101:AM104 AM139:AM141 AM144:AM147 AM182:AM184 AM187:AM190 AM225:AM227 AM230:AM233">
    <cfRule type="cellIs" priority="4" dxfId="20" operator="equal" stopIfTrue="1">
      <formula>0</formula>
    </cfRule>
  </conditionalFormatting>
  <conditionalFormatting sqref="W361:X367 AG11:AG13 AG16:AG18 AG53:AG55 AG58:AG60 AG96:AG98 AG101:AG103 AG139:AG141 AG144:AG146 AG182:AG184 AG187:AG189 AG225:AG227 AG230:AG232 AQ11:AQ16 AQ18:AQ23">
    <cfRule type="cellIs" priority="5" dxfId="0" operator="equal" stopIfTrue="1">
      <formula>0</formula>
    </cfRule>
  </conditionalFormatting>
  <conditionalFormatting sqref="AA11:AA13 AA16:AA18 AA53:AA55 AA58:AA60 AA96:AA98 AA101:AA103 AA139:AA141 AA144:AA146 AA182:AA184 AA187:AA189 AA225:AA227 AA230:AA232">
    <cfRule type="cellIs" priority="6" dxfId="18" operator="equal" stopIfTrue="1">
      <formula>5</formula>
    </cfRule>
    <cfRule type="cellIs" priority="7" dxfId="18" operator="equal" stopIfTrue="1">
      <formula>6</formula>
    </cfRule>
  </conditionalFormatting>
  <conditionalFormatting sqref="AH11:AO13 AH16:AO18">
    <cfRule type="cellIs" priority="8" dxfId="21" operator="greaterThanOrEqual" stopIfTrue="1">
      <formula>50</formula>
    </cfRule>
    <cfRule type="cellIs" priority="9" dxfId="3" operator="between" stopIfTrue="1">
      <formula>32</formula>
      <formula>50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AN63"/>
  <sheetViews>
    <sheetView workbookViewId="0" topLeftCell="AK3">
      <selection activeCell="AQ16" sqref="AQ16"/>
    </sheetView>
  </sheetViews>
  <sheetFormatPr defaultColWidth="13.7109375" defaultRowHeight="12" customHeight="1"/>
  <cols>
    <col min="1" max="1" width="2.7109375" style="228" customWidth="1"/>
    <col min="2" max="2" width="13.8515625" style="228" customWidth="1"/>
    <col min="3" max="4" width="2.7109375" style="228" customWidth="1"/>
    <col min="5" max="7" width="4.57421875" style="228" customWidth="1"/>
    <col min="8" max="9" width="2.7109375" style="228" customWidth="1"/>
    <col min="10" max="12" width="4.57421875" style="228" customWidth="1"/>
    <col min="13" max="14" width="2.7109375" style="228" customWidth="1"/>
    <col min="15" max="17" width="4.57421875" style="228" customWidth="1"/>
    <col min="18" max="19" width="2.7109375" style="228" customWidth="1"/>
    <col min="20" max="22" width="4.57421875" style="228" customWidth="1"/>
    <col min="23" max="23" width="2.7109375" style="228" customWidth="1"/>
    <col min="24" max="26" width="5.7109375" style="228" customWidth="1"/>
    <col min="27" max="28" width="2.7109375" style="228" customWidth="1"/>
    <col min="29" max="29" width="13.8515625" style="228" customWidth="1"/>
    <col min="30" max="31" width="2.7109375" style="228" customWidth="1"/>
    <col min="32" max="34" width="4.57421875" style="228" customWidth="1"/>
    <col min="35" max="36" width="2.7109375" style="228" customWidth="1"/>
    <col min="37" max="37" width="12.7109375" style="228" customWidth="1"/>
    <col min="38" max="38" width="2.57421875" style="228" customWidth="1"/>
    <col min="39" max="39" width="30.7109375" style="228" customWidth="1"/>
    <col min="40" max="162" width="12.7109375" style="228" customWidth="1"/>
    <col min="163" max="16384" width="11.57421875" style="0" customWidth="1"/>
  </cols>
  <sheetData>
    <row r="1" ht="6" customHeight="1"/>
    <row r="2" spans="2:39" ht="12" customHeight="1">
      <c r="B2" s="228" t="s">
        <v>161</v>
      </c>
      <c r="D2" s="229" t="s">
        <v>162</v>
      </c>
      <c r="E2" s="229"/>
      <c r="F2" s="229"/>
      <c r="G2" s="229"/>
      <c r="I2" s="229" t="s">
        <v>163</v>
      </c>
      <c r="J2" s="229"/>
      <c r="K2" s="229"/>
      <c r="L2" s="229"/>
      <c r="N2" s="229" t="s">
        <v>164</v>
      </c>
      <c r="O2" s="229"/>
      <c r="P2" s="229"/>
      <c r="Q2" s="229"/>
      <c r="S2" s="229" t="s">
        <v>163</v>
      </c>
      <c r="T2" s="229"/>
      <c r="U2" s="229"/>
      <c r="V2" s="229"/>
      <c r="X2" s="229" t="s">
        <v>165</v>
      </c>
      <c r="Y2" s="229"/>
      <c r="Z2" s="229"/>
      <c r="AA2" s="229"/>
      <c r="AC2" s="228" t="s">
        <v>166</v>
      </c>
      <c r="AF2" s="228" t="s">
        <v>167</v>
      </c>
      <c r="AK2" s="228" t="s">
        <v>168</v>
      </c>
      <c r="AM2" s="230" t="s">
        <v>169</v>
      </c>
    </row>
    <row r="3" spans="4:39" ht="12" customHeight="1">
      <c r="D3" s="231"/>
      <c r="E3" s="231"/>
      <c r="F3" s="232"/>
      <c r="G3" s="233"/>
      <c r="I3" s="231"/>
      <c r="J3" s="231"/>
      <c r="K3" s="232"/>
      <c r="L3" s="233"/>
      <c r="N3" s="231"/>
      <c r="O3" s="231"/>
      <c r="P3" s="232"/>
      <c r="Q3" s="233"/>
      <c r="S3" s="231"/>
      <c r="T3" s="231"/>
      <c r="U3" s="232"/>
      <c r="V3" s="233"/>
      <c r="AK3" s="234"/>
      <c r="AM3" s="230"/>
    </row>
    <row r="4" spans="5:40" ht="12" customHeight="1">
      <c r="E4" s="235"/>
      <c r="F4" s="236" t="s">
        <v>170</v>
      </c>
      <c r="G4" s="235"/>
      <c r="J4" s="235"/>
      <c r="K4" s="235"/>
      <c r="L4" s="235"/>
      <c r="O4" s="235"/>
      <c r="P4" s="236" t="s">
        <v>170</v>
      </c>
      <c r="Q4" s="235"/>
      <c r="T4" s="235"/>
      <c r="U4" s="235"/>
      <c r="V4" s="235"/>
      <c r="X4" s="237"/>
      <c r="Y4" s="237"/>
      <c r="Z4" s="237"/>
      <c r="AG4" s="236" t="s">
        <v>170</v>
      </c>
      <c r="AM4" s="121" t="s">
        <v>171</v>
      </c>
      <c r="AN4" s="228">
        <v>1</v>
      </c>
    </row>
    <row r="5" spans="23:39" ht="12" customHeight="1">
      <c r="W5" s="238"/>
      <c r="X5" s="239" t="s">
        <v>191</v>
      </c>
      <c r="Y5" s="239"/>
      <c r="Z5" s="239"/>
      <c r="AA5" s="240">
        <v>2</v>
      </c>
      <c r="AB5" s="241"/>
      <c r="AC5" s="242"/>
      <c r="AM5" s="121"/>
    </row>
    <row r="6" spans="19:40" ht="12" customHeight="1">
      <c r="S6" s="240">
        <v>1</v>
      </c>
      <c r="T6" s="243" t="str">
        <f>IF(AA5=AA7,"",IF(AA5&lt;AA7,X5,X7))</f>
        <v>MAUJEAN , T</v>
      </c>
      <c r="U6" s="243"/>
      <c r="V6" s="243"/>
      <c r="X6" s="318" t="s">
        <v>138</v>
      </c>
      <c r="Y6" s="318"/>
      <c r="Z6" s="318"/>
      <c r="AC6" s="245" t="str">
        <f>IF(AA5=AA7,"",IF(AA5&gt;AA7,X5,X7))</f>
        <v>NIEDER , J</v>
      </c>
      <c r="AD6" s="240">
        <v>1</v>
      </c>
      <c r="AM6" s="121" t="s">
        <v>174</v>
      </c>
      <c r="AN6" s="228">
        <v>2</v>
      </c>
    </row>
    <row r="7" spans="18:39" ht="12" customHeight="1">
      <c r="R7" s="246"/>
      <c r="W7" s="247"/>
      <c r="X7" s="248" t="s">
        <v>217</v>
      </c>
      <c r="Y7" s="248"/>
      <c r="Z7" s="248"/>
      <c r="AA7" s="240">
        <v>0</v>
      </c>
      <c r="AB7" s="249"/>
      <c r="AE7" s="250"/>
      <c r="AM7" s="121"/>
    </row>
    <row r="8" spans="14:40" ht="12" customHeight="1">
      <c r="N8" s="240">
        <v>0</v>
      </c>
      <c r="O8" s="243" t="str">
        <f>IF(S6=S10,"",IF(S10&lt;S6,T6,T10))</f>
        <v>MAUJEAN , T</v>
      </c>
      <c r="P8" s="243"/>
      <c r="Q8" s="243"/>
      <c r="T8" s="229">
        <v>9</v>
      </c>
      <c r="U8" s="229"/>
      <c r="V8" s="229"/>
      <c r="Y8" s="242"/>
      <c r="AC8" s="228">
        <v>13</v>
      </c>
      <c r="AD8" s="228" t="s">
        <v>176</v>
      </c>
      <c r="AF8" s="245" t="str">
        <f>IF(AD6=AD10,"",IF(AD6&gt;AD10,AC6,AC10))</f>
        <v>OCHOISKI , S</v>
      </c>
      <c r="AG8" s="245"/>
      <c r="AH8" s="245"/>
      <c r="AI8" s="240">
        <v>2</v>
      </c>
      <c r="AM8" s="121" t="s">
        <v>177</v>
      </c>
      <c r="AN8" s="228">
        <v>3</v>
      </c>
    </row>
    <row r="9" spans="5:39" ht="12" customHeight="1">
      <c r="E9" s="251"/>
      <c r="F9" s="251"/>
      <c r="G9" s="251"/>
      <c r="M9" s="246"/>
      <c r="R9" s="250"/>
      <c r="W9" s="238"/>
      <c r="X9" s="239" t="s">
        <v>218</v>
      </c>
      <c r="Y9" s="239"/>
      <c r="Z9" s="239"/>
      <c r="AA9" s="240">
        <v>2</v>
      </c>
      <c r="AB9" s="241"/>
      <c r="AE9" s="246"/>
      <c r="AJ9" s="250"/>
      <c r="AM9" s="121"/>
    </row>
    <row r="10" spans="9:40" ht="12" customHeight="1">
      <c r="I10" s="240">
        <v>1</v>
      </c>
      <c r="J10" s="243" t="str">
        <f>IF(N8=N12,"",IF(N12&lt;N8,O8,O12))</f>
        <v>TARILLON , Y</v>
      </c>
      <c r="K10" s="243"/>
      <c r="L10" s="243"/>
      <c r="O10" s="229">
        <v>17</v>
      </c>
      <c r="P10" s="229"/>
      <c r="Q10" s="229"/>
      <c r="S10" s="240">
        <v>0</v>
      </c>
      <c r="T10" s="243" t="str">
        <f>IF(AA9=AA11,"",IF(AA9&lt;AA11,X9,X11))</f>
        <v>-</v>
      </c>
      <c r="U10" s="243"/>
      <c r="V10" s="243"/>
      <c r="X10" s="318"/>
      <c r="Y10" s="318"/>
      <c r="Z10" s="318"/>
      <c r="AC10" s="245" t="str">
        <f>IF(AA9=AA11,"",IF(AA9&gt;AA11,X9,X11))</f>
        <v>OCHOISKI , S</v>
      </c>
      <c r="AD10" s="240">
        <v>2</v>
      </c>
      <c r="AJ10" s="250"/>
      <c r="AM10" s="121" t="s">
        <v>178</v>
      </c>
      <c r="AN10" s="228">
        <v>4</v>
      </c>
    </row>
    <row r="11" spans="8:39" ht="12" customHeight="1">
      <c r="H11" s="246"/>
      <c r="M11" s="250"/>
      <c r="W11" s="247"/>
      <c r="X11" s="248" t="s">
        <v>172</v>
      </c>
      <c r="Y11" s="248"/>
      <c r="Z11" s="248"/>
      <c r="AA11" s="240">
        <v>0</v>
      </c>
      <c r="AB11" s="249"/>
      <c r="AJ11" s="250"/>
      <c r="AM11" s="121"/>
    </row>
    <row r="12" spans="8:40" ht="12" customHeight="1">
      <c r="H12" s="246"/>
      <c r="N12" s="240">
        <v>1</v>
      </c>
      <c r="O12" s="252" t="str">
        <f>IF(AD30=AD34,"",IF(AD30&lt;AD34,AC30,AC34))</f>
        <v>TARILLON , Y</v>
      </c>
      <c r="P12" s="252"/>
      <c r="Q12" s="252"/>
      <c r="R12" s="228" t="s">
        <v>180</v>
      </c>
      <c r="Y12" s="242"/>
      <c r="AF12" s="229">
        <v>21</v>
      </c>
      <c r="AG12" s="229"/>
      <c r="AH12" s="229"/>
      <c r="AI12" s="228" t="s">
        <v>181</v>
      </c>
      <c r="AK12" s="253" t="str">
        <f>IF(AI8=AI16,"",IF(AI8&gt;AI16,AF8,AF16))</f>
        <v>OCHOISKI , S</v>
      </c>
      <c r="AM12" s="121" t="s">
        <v>182</v>
      </c>
      <c r="AN12" s="228">
        <v>5</v>
      </c>
    </row>
    <row r="13" spans="8:39" ht="12" customHeight="1">
      <c r="H13" s="246"/>
      <c r="W13" s="238"/>
      <c r="X13" s="239" t="s">
        <v>186</v>
      </c>
      <c r="Y13" s="239"/>
      <c r="Z13" s="239"/>
      <c r="AA13" s="240">
        <v>2</v>
      </c>
      <c r="AB13" s="241"/>
      <c r="AC13" s="242"/>
      <c r="AJ13" s="246"/>
      <c r="AK13" s="228" t="s">
        <v>185</v>
      </c>
      <c r="AM13" s="121"/>
    </row>
    <row r="14" spans="4:40" ht="12" customHeight="1">
      <c r="D14" s="240">
        <v>1</v>
      </c>
      <c r="E14" s="243" t="str">
        <f>IF(I10=I18,"",IF(I18&lt;I10,J10,J18))</f>
        <v>TARILLON , Y</v>
      </c>
      <c r="F14" s="243"/>
      <c r="G14" s="243"/>
      <c r="J14" s="229">
        <v>23</v>
      </c>
      <c r="K14" s="229"/>
      <c r="L14" s="229"/>
      <c r="S14" s="240">
        <v>0</v>
      </c>
      <c r="T14" s="243" t="str">
        <f>IF(AA13=AA15,"",IF(AA13&lt;AA15,X13,X15))</f>
        <v>-</v>
      </c>
      <c r="U14" s="243"/>
      <c r="V14" s="243"/>
      <c r="X14" s="244"/>
      <c r="Y14" s="244"/>
      <c r="Z14" s="244"/>
      <c r="AC14" s="245" t="str">
        <f>IF(AA13=AA15,"",IF(AA13&gt;AA15,X13,X15))</f>
        <v>MISSE , J</v>
      </c>
      <c r="AD14" s="240">
        <v>2</v>
      </c>
      <c r="AJ14" s="246"/>
      <c r="AM14" s="121" t="s">
        <v>219</v>
      </c>
      <c r="AN14" s="228">
        <v>6</v>
      </c>
    </row>
    <row r="15" spans="3:39" ht="12" customHeight="1">
      <c r="C15" s="246"/>
      <c r="H15" s="250"/>
      <c r="R15" s="246"/>
      <c r="W15" s="247"/>
      <c r="X15" s="248" t="s">
        <v>172</v>
      </c>
      <c r="Y15" s="248"/>
      <c r="Z15" s="248"/>
      <c r="AA15" s="240">
        <v>0</v>
      </c>
      <c r="AB15" s="249"/>
      <c r="AE15" s="250"/>
      <c r="AJ15" s="246"/>
      <c r="AL15" s="254"/>
      <c r="AM15" s="121"/>
    </row>
    <row r="16" spans="3:40" ht="12" customHeight="1">
      <c r="C16" s="246"/>
      <c r="H16" s="250"/>
      <c r="N16" s="240">
        <v>0</v>
      </c>
      <c r="O16" s="243" t="str">
        <f>IF(S14=S18,"",IF(S18&lt;S14,T14,T18))</f>
        <v>BOUSSER , T</v>
      </c>
      <c r="P16" s="243"/>
      <c r="Q16" s="243"/>
      <c r="T16" s="229">
        <v>10</v>
      </c>
      <c r="U16" s="229"/>
      <c r="V16" s="229"/>
      <c r="Y16" s="242"/>
      <c r="AC16" s="228">
        <v>14</v>
      </c>
      <c r="AD16" s="228" t="s">
        <v>187</v>
      </c>
      <c r="AF16" s="245" t="str">
        <f>IF(AD14=AD18,"",IF(AD14&gt;AD18,AC14,AC18))</f>
        <v>MISSE , J</v>
      </c>
      <c r="AG16" s="245"/>
      <c r="AH16" s="245"/>
      <c r="AI16" s="240">
        <v>0</v>
      </c>
      <c r="AL16" s="254"/>
      <c r="AM16" s="121" t="s">
        <v>218</v>
      </c>
      <c r="AN16" s="228">
        <v>7</v>
      </c>
    </row>
    <row r="17" spans="2:39" ht="12" customHeight="1">
      <c r="B17" s="255" t="str">
        <f>IF(D14=D20,"",IF(D20&lt;D14,E14,E20))</f>
        <v>TARILLON , Y</v>
      </c>
      <c r="E17" s="229">
        <v>25</v>
      </c>
      <c r="F17" s="229"/>
      <c r="G17" s="229"/>
      <c r="H17" s="250"/>
      <c r="M17" s="246"/>
      <c r="R17" s="250"/>
      <c r="W17" s="238"/>
      <c r="X17" s="239" t="s">
        <v>220</v>
      </c>
      <c r="Y17" s="239"/>
      <c r="Z17" s="239"/>
      <c r="AA17" s="240">
        <v>0</v>
      </c>
      <c r="AB17" s="241"/>
      <c r="AE17" s="246"/>
      <c r="AM17" s="121"/>
    </row>
    <row r="18" spans="2:40" ht="12" customHeight="1">
      <c r="B18" s="228" t="s">
        <v>190</v>
      </c>
      <c r="C18" s="250"/>
      <c r="I18" s="240">
        <v>0</v>
      </c>
      <c r="J18" s="243" t="str">
        <f>IF(N16=N20,"",IF(N20&lt;N16,O16,O20))</f>
        <v>OCHOISKI , B</v>
      </c>
      <c r="K18" s="243"/>
      <c r="L18" s="243"/>
      <c r="O18" s="229">
        <v>18</v>
      </c>
      <c r="P18" s="229"/>
      <c r="Q18" s="229"/>
      <c r="S18" s="240">
        <v>2</v>
      </c>
      <c r="T18" s="243" t="str">
        <f>IF(AA17=AA19,"",IF(AA17&lt;AA19,X17,X19))</f>
        <v>BOUSSER , T</v>
      </c>
      <c r="U18" s="243"/>
      <c r="V18" s="243"/>
      <c r="X18" s="237" t="s">
        <v>138</v>
      </c>
      <c r="Y18" s="237"/>
      <c r="Z18" s="237"/>
      <c r="AC18" s="245" t="str">
        <f>IF(AA17=AA19,"",IF(AA17&gt;AA19,X17,X19))</f>
        <v>RHIM , E</v>
      </c>
      <c r="AD18" s="240">
        <v>0</v>
      </c>
      <c r="AM18" s="121" t="s">
        <v>191</v>
      </c>
      <c r="AN18" s="228">
        <v>8</v>
      </c>
    </row>
    <row r="19" spans="3:39" ht="12" customHeight="1">
      <c r="C19" s="250"/>
      <c r="M19" s="250"/>
      <c r="W19" s="247"/>
      <c r="X19" s="248" t="s">
        <v>221</v>
      </c>
      <c r="Y19" s="248"/>
      <c r="Z19" s="248"/>
      <c r="AA19" s="240">
        <v>2</v>
      </c>
      <c r="AB19" s="249"/>
      <c r="AM19" s="121"/>
    </row>
    <row r="20" spans="4:40" ht="12" customHeight="1">
      <c r="D20" s="240">
        <v>0</v>
      </c>
      <c r="E20" s="252" t="str">
        <f>IF(AI8=AI16,"",IF(AI8&lt;AI16,AF8,AF16))</f>
        <v>MISSE , J</v>
      </c>
      <c r="F20" s="252"/>
      <c r="G20" s="252"/>
      <c r="H20" s="228" t="s">
        <v>181</v>
      </c>
      <c r="N20" s="240">
        <v>1</v>
      </c>
      <c r="O20" s="252" t="str">
        <f>IF(AD22=AD26,"",IF(AD22&lt;AD26,AC22,AC26))</f>
        <v>OCHOISKI , B</v>
      </c>
      <c r="P20" s="252"/>
      <c r="Q20" s="252"/>
      <c r="R20" s="228" t="s">
        <v>193</v>
      </c>
      <c r="Y20" s="242"/>
      <c r="AM20" s="121" t="s">
        <v>222</v>
      </c>
      <c r="AN20" s="228">
        <v>9</v>
      </c>
    </row>
    <row r="21" spans="23:39" ht="12" customHeight="1">
      <c r="W21" s="238"/>
      <c r="X21" s="239" t="s">
        <v>223</v>
      </c>
      <c r="Y21" s="239"/>
      <c r="Z21" s="239"/>
      <c r="AA21" s="240">
        <v>2</v>
      </c>
      <c r="AB21" s="241"/>
      <c r="AC21" s="242"/>
      <c r="AK21" s="254"/>
      <c r="AM21" s="121"/>
    </row>
    <row r="22" spans="19:40" ht="12" customHeight="1">
      <c r="S22" s="240">
        <v>1</v>
      </c>
      <c r="T22" s="243" t="str">
        <f>IF(AA21=AA23,"",IF(AA21&lt;AA23,X21,X23))</f>
        <v>HELFENSTEIN , J</v>
      </c>
      <c r="U22" s="243"/>
      <c r="V22" s="243"/>
      <c r="X22" s="237" t="s">
        <v>134</v>
      </c>
      <c r="Y22" s="237"/>
      <c r="Z22" s="237"/>
      <c r="AC22" s="245" t="str">
        <f>IF(AA21=AA23,"",IF(AA21&gt;AA23,X21,X23))</f>
        <v>MARTIN , M</v>
      </c>
      <c r="AD22" s="240">
        <v>2</v>
      </c>
      <c r="AL22" s="254"/>
      <c r="AM22" s="121" t="s">
        <v>223</v>
      </c>
      <c r="AN22" s="228">
        <v>10</v>
      </c>
    </row>
    <row r="23" spans="18:39" ht="12" customHeight="1">
      <c r="R23" s="246"/>
      <c r="W23" s="247"/>
      <c r="X23" s="248" t="s">
        <v>171</v>
      </c>
      <c r="Y23" s="248"/>
      <c r="Z23" s="248"/>
      <c r="AA23" s="240">
        <v>0</v>
      </c>
      <c r="AB23" s="249"/>
      <c r="AE23" s="250"/>
      <c r="AM23" s="121"/>
    </row>
    <row r="24" spans="4:40" ht="12" customHeight="1">
      <c r="D24" s="240">
        <v>1</v>
      </c>
      <c r="E24" s="252" t="str">
        <f>IF(AI24=AI32,"",IF(AI24&lt;AI32,AF24,AF32))</f>
        <v>MARTIN , M</v>
      </c>
      <c r="F24" s="252"/>
      <c r="G24" s="252"/>
      <c r="H24" s="228" t="s">
        <v>196</v>
      </c>
      <c r="N24" s="240">
        <v>1</v>
      </c>
      <c r="O24" s="243" t="str">
        <f>IF(S22=S26,"",IF(S26&lt;S22,T22,T26))</f>
        <v>HELFENSTEIN , J</v>
      </c>
      <c r="P24" s="243"/>
      <c r="Q24" s="243"/>
      <c r="T24" s="229">
        <v>11</v>
      </c>
      <c r="U24" s="229"/>
      <c r="V24" s="229"/>
      <c r="X24" s="237"/>
      <c r="Y24" s="242"/>
      <c r="AC24" s="228">
        <v>15</v>
      </c>
      <c r="AD24" s="228" t="s">
        <v>193</v>
      </c>
      <c r="AF24" s="245" t="str">
        <f>IF(AD22=AD26,"",IF(AD22&gt;AD26,AC22,AC26))</f>
        <v>MARTIN , M</v>
      </c>
      <c r="AG24" s="245"/>
      <c r="AH24" s="245"/>
      <c r="AI24" s="240">
        <v>0</v>
      </c>
      <c r="AM24" s="121" t="s">
        <v>194</v>
      </c>
      <c r="AN24" s="228">
        <v>11</v>
      </c>
    </row>
    <row r="25" spans="3:39" ht="12" customHeight="1">
      <c r="C25" s="246"/>
      <c r="M25" s="246"/>
      <c r="R25" s="250"/>
      <c r="W25" s="238"/>
      <c r="X25" s="239" t="s">
        <v>182</v>
      </c>
      <c r="Y25" s="239"/>
      <c r="Z25" s="239"/>
      <c r="AA25" s="240">
        <v>0</v>
      </c>
      <c r="AB25" s="241"/>
      <c r="AE25" s="246"/>
      <c r="AJ25" s="250"/>
      <c r="AM25" s="121"/>
    </row>
    <row r="26" spans="3:40" ht="12" customHeight="1">
      <c r="C26" s="246"/>
      <c r="I26" s="240">
        <v>0</v>
      </c>
      <c r="J26" s="243" t="str">
        <f>IF(N24=N28,"",IF(N28&lt;N24,O24,O28))</f>
        <v>HELFENSTEIN , J</v>
      </c>
      <c r="K26" s="243"/>
      <c r="L26" s="243"/>
      <c r="O26" s="229">
        <v>19</v>
      </c>
      <c r="P26" s="229"/>
      <c r="Q26" s="229"/>
      <c r="S26" s="240">
        <v>0</v>
      </c>
      <c r="T26" s="243" t="str">
        <f>IF(AA25=AA27,"",IF(AA25&lt;AA27,X25,X27))</f>
        <v>WEYLAND , A</v>
      </c>
      <c r="U26" s="243"/>
      <c r="V26" s="243"/>
      <c r="X26" s="318" t="s">
        <v>138</v>
      </c>
      <c r="Y26" s="318"/>
      <c r="Z26" s="318"/>
      <c r="AC26" s="245" t="str">
        <f>IF(AA25=AA27,"",IF(AA25&gt;AA27,X25,X27))</f>
        <v>OCHOISKI , B</v>
      </c>
      <c r="AD26" s="240">
        <v>0</v>
      </c>
      <c r="AJ26" s="250"/>
      <c r="AM26" s="121" t="s">
        <v>224</v>
      </c>
      <c r="AN26" s="228">
        <v>12</v>
      </c>
    </row>
    <row r="27" spans="2:39" ht="12" customHeight="1">
      <c r="B27" s="255" t="str">
        <f>IF(D24=D30,"",IF(D30&lt;D24,E24,E30))</f>
        <v>MARTIN , M</v>
      </c>
      <c r="E27" s="229">
        <v>26</v>
      </c>
      <c r="F27" s="229"/>
      <c r="G27" s="229"/>
      <c r="H27" s="246"/>
      <c r="M27" s="250"/>
      <c r="W27" s="247"/>
      <c r="X27" s="248" t="s">
        <v>219</v>
      </c>
      <c r="Y27" s="248"/>
      <c r="Z27" s="248"/>
      <c r="AA27" s="240">
        <v>2</v>
      </c>
      <c r="AB27" s="249"/>
      <c r="AJ27" s="250"/>
      <c r="AM27" s="121"/>
    </row>
    <row r="28" spans="2:40" ht="12" customHeight="1">
      <c r="B28" s="228" t="s">
        <v>198</v>
      </c>
      <c r="C28" s="250"/>
      <c r="H28" s="246"/>
      <c r="N28" s="240">
        <v>0</v>
      </c>
      <c r="O28" s="252" t="str">
        <f>IF(AD14=AD18,"",IF(AD14&lt;AD18,AC14,AC18))</f>
        <v>RHIM , E</v>
      </c>
      <c r="P28" s="252"/>
      <c r="Q28" s="252"/>
      <c r="R28" s="228" t="s">
        <v>187</v>
      </c>
      <c r="X28" s="237"/>
      <c r="Y28" s="237"/>
      <c r="Z28" s="237"/>
      <c r="AA28" s="237"/>
      <c r="AF28" s="229">
        <v>22</v>
      </c>
      <c r="AG28" s="229"/>
      <c r="AH28" s="229"/>
      <c r="AI28" s="228" t="s">
        <v>196</v>
      </c>
      <c r="AK28" s="253" t="str">
        <f>IF(AI24=AI32,"",IF(AI24&gt;AI32,AF24,AF32))</f>
        <v>SPERANDIO , D</v>
      </c>
      <c r="AM28" s="121" t="s">
        <v>172</v>
      </c>
      <c r="AN28" s="228">
        <v>13</v>
      </c>
    </row>
    <row r="29" spans="3:39" ht="12" customHeight="1">
      <c r="C29" s="250"/>
      <c r="H29" s="246"/>
      <c r="W29" s="238"/>
      <c r="X29" s="239" t="s">
        <v>222</v>
      </c>
      <c r="Y29" s="239"/>
      <c r="Z29" s="239"/>
      <c r="AA29" s="240">
        <v>2</v>
      </c>
      <c r="AB29" s="241"/>
      <c r="AC29" s="242"/>
      <c r="AJ29" s="246"/>
      <c r="AK29" s="228" t="s">
        <v>199</v>
      </c>
      <c r="AM29" s="121"/>
    </row>
    <row r="30" spans="4:40" ht="12" customHeight="1">
      <c r="D30" s="240">
        <v>0</v>
      </c>
      <c r="E30" s="243" t="str">
        <f>IF(I26=I34,"",IF(I34&lt;I26,J26,J34))</f>
        <v>NIEDER , J</v>
      </c>
      <c r="F30" s="243"/>
      <c r="G30" s="243"/>
      <c r="J30" s="229">
        <v>24</v>
      </c>
      <c r="K30" s="229"/>
      <c r="L30" s="229"/>
      <c r="S30" s="240">
        <v>0</v>
      </c>
      <c r="T30" s="243" t="str">
        <f>IF(AA29=AA31,"",IF(AA29&lt;AA31,X29,X31))</f>
        <v>LIMOUSIN , R</v>
      </c>
      <c r="U30" s="243"/>
      <c r="V30" s="243"/>
      <c r="X30" s="318" t="s">
        <v>134</v>
      </c>
      <c r="Y30" s="318"/>
      <c r="Z30" s="318"/>
      <c r="AC30" s="245" t="str">
        <f>IF(AA29=AA31,"",IF(AA29&gt;AA31,X29,X31))</f>
        <v>SPERANDIO , D</v>
      </c>
      <c r="AD30" s="240">
        <v>2</v>
      </c>
      <c r="AJ30" s="246"/>
      <c r="AM30" s="121" t="s">
        <v>225</v>
      </c>
      <c r="AN30" s="228">
        <v>14</v>
      </c>
    </row>
    <row r="31" spans="8:39" ht="12" customHeight="1">
      <c r="H31" s="250"/>
      <c r="R31" s="246"/>
      <c r="W31" s="247"/>
      <c r="X31" s="248" t="s">
        <v>194</v>
      </c>
      <c r="Y31" s="248"/>
      <c r="Z31" s="248"/>
      <c r="AA31" s="240">
        <v>0</v>
      </c>
      <c r="AB31" s="249"/>
      <c r="AE31" s="250"/>
      <c r="AJ31" s="246"/>
      <c r="AM31" s="121"/>
    </row>
    <row r="32" spans="8:40" ht="12" customHeight="1">
      <c r="H32" s="250"/>
      <c r="N32" s="240">
        <v>0</v>
      </c>
      <c r="O32" s="243" t="str">
        <f>IF(S30=S34,"",IF(S34&lt;S30,T30,T34))</f>
        <v>MARTIN , JM</v>
      </c>
      <c r="P32" s="243"/>
      <c r="Q32" s="243"/>
      <c r="T32" s="229">
        <v>12</v>
      </c>
      <c r="U32" s="229"/>
      <c r="V32" s="229"/>
      <c r="Y32" s="237"/>
      <c r="Z32" s="237"/>
      <c r="AA32" s="237"/>
      <c r="AC32" s="228">
        <v>16</v>
      </c>
      <c r="AD32" s="228" t="s">
        <v>180</v>
      </c>
      <c r="AF32" s="245" t="str">
        <f>IF(AD30=AD34,"",IF(AD30&gt;AD34,AC30,AC34))</f>
        <v>SPERANDIO , D</v>
      </c>
      <c r="AG32" s="245"/>
      <c r="AH32" s="245"/>
      <c r="AI32" s="240">
        <v>2</v>
      </c>
      <c r="AM32" s="121" t="s">
        <v>186</v>
      </c>
      <c r="AN32" s="228">
        <v>15</v>
      </c>
    </row>
    <row r="33" spans="8:39" ht="12" customHeight="1">
      <c r="H33" s="250"/>
      <c r="M33" s="246"/>
      <c r="R33" s="250"/>
      <c r="W33" s="238"/>
      <c r="X33" s="239" t="s">
        <v>224</v>
      </c>
      <c r="Y33" s="239"/>
      <c r="Z33" s="239"/>
      <c r="AA33" s="240">
        <v>0</v>
      </c>
      <c r="AB33" s="241"/>
      <c r="AE33" s="246"/>
      <c r="AM33" s="121"/>
    </row>
    <row r="34" spans="9:40" ht="12" customHeight="1">
      <c r="I34" s="240">
        <v>1</v>
      </c>
      <c r="J34" s="243" t="str">
        <f>IF(N32=N36,"",IF(N36&lt;N32,O32,O36))</f>
        <v>NIEDER , J</v>
      </c>
      <c r="K34" s="243"/>
      <c r="L34" s="243"/>
      <c r="O34" s="229">
        <v>20</v>
      </c>
      <c r="P34" s="229"/>
      <c r="Q34" s="229"/>
      <c r="S34" s="240">
        <v>1</v>
      </c>
      <c r="T34" s="243" t="str">
        <f>IF(AA33=AA35,"",IF(AA33&lt;AA35,X33,X35))</f>
        <v>MARTIN , JM</v>
      </c>
      <c r="U34" s="243"/>
      <c r="V34" s="243"/>
      <c r="X34" s="318" t="s">
        <v>134</v>
      </c>
      <c r="Y34" s="318"/>
      <c r="Z34" s="318"/>
      <c r="AC34" s="245" t="str">
        <f>IF(AA33=AA35,"",IF(AA33&gt;AA35,X33,X35))</f>
        <v>TARILLON , Y</v>
      </c>
      <c r="AD34" s="240">
        <v>1</v>
      </c>
      <c r="AM34" s="121" t="s">
        <v>226</v>
      </c>
      <c r="AN34" s="228">
        <v>16</v>
      </c>
    </row>
    <row r="35" spans="13:39" ht="12" customHeight="1">
      <c r="M35" s="250"/>
      <c r="W35" s="247"/>
      <c r="X35" s="248" t="s">
        <v>225</v>
      </c>
      <c r="Y35" s="248"/>
      <c r="Z35" s="248"/>
      <c r="AA35" s="240">
        <v>2</v>
      </c>
      <c r="AB35" s="249"/>
      <c r="AM35" s="121"/>
    </row>
    <row r="36" spans="14:18" ht="12" customHeight="1">
      <c r="N36" s="240">
        <v>1</v>
      </c>
      <c r="O36" s="252" t="str">
        <f>IF(AD6=AD10,"",IF(AD6&lt;AD10,AC6,AC10))</f>
        <v>NIEDER , J</v>
      </c>
      <c r="P36" s="252"/>
      <c r="Q36" s="252"/>
      <c r="R36" s="228" t="s">
        <v>176</v>
      </c>
    </row>
    <row r="37" spans="14:17" ht="12" customHeight="1">
      <c r="N37" s="229"/>
      <c r="O37" s="256"/>
      <c r="P37" s="256"/>
      <c r="Q37" s="256"/>
    </row>
    <row r="40" spans="5:37" ht="12" customHeight="1">
      <c r="E40" s="257" t="s">
        <v>152</v>
      </c>
      <c r="F40" s="257"/>
      <c r="G40" s="257"/>
      <c r="H40" s="257"/>
      <c r="I40" s="258">
        <v>35</v>
      </c>
      <c r="J40" s="258"/>
      <c r="AK40" s="229"/>
    </row>
    <row r="41" spans="5:37" ht="12" customHeight="1">
      <c r="E41" s="257"/>
      <c r="F41" s="257"/>
      <c r="G41" s="257"/>
      <c r="H41" s="257"/>
      <c r="I41" s="258"/>
      <c r="J41" s="258"/>
      <c r="R41" s="259"/>
      <c r="S41" s="260"/>
      <c r="T41" s="260"/>
      <c r="U41" s="260"/>
      <c r="V41" s="260"/>
      <c r="W41" s="260"/>
      <c r="X41" s="261"/>
      <c r="Y41" s="261"/>
      <c r="Z41" s="261"/>
      <c r="AA41" s="260"/>
      <c r="AB41" s="262"/>
      <c r="AC41" s="263" t="s">
        <v>202</v>
      </c>
      <c r="AD41" s="263"/>
      <c r="AE41" s="263"/>
      <c r="AF41" s="263"/>
      <c r="AG41" s="263"/>
      <c r="AH41" s="263"/>
      <c r="AI41" s="263"/>
      <c r="AJ41" s="263"/>
      <c r="AK41" s="229"/>
    </row>
    <row r="42" spans="5:37" ht="12" customHeight="1">
      <c r="E42" s="264" t="s">
        <v>227</v>
      </c>
      <c r="F42" s="264"/>
      <c r="G42" s="264"/>
      <c r="H42" s="264"/>
      <c r="I42" s="264"/>
      <c r="J42" s="264"/>
      <c r="K42" s="265"/>
      <c r="L42" s="265"/>
      <c r="M42" s="265"/>
      <c r="R42" s="266"/>
      <c r="S42" s="256"/>
      <c r="T42" s="256"/>
      <c r="U42" s="256"/>
      <c r="V42" s="256"/>
      <c r="W42" s="256"/>
      <c r="X42" s="256" t="s">
        <v>203</v>
      </c>
      <c r="Y42" s="256"/>
      <c r="Z42" s="256"/>
      <c r="AA42" s="256"/>
      <c r="AB42" s="267"/>
      <c r="AC42" s="263"/>
      <c r="AD42" s="263"/>
      <c r="AE42" s="263"/>
      <c r="AF42" s="263"/>
      <c r="AG42" s="263"/>
      <c r="AH42" s="263"/>
      <c r="AI42" s="263"/>
      <c r="AJ42" s="263"/>
      <c r="AK42" s="229"/>
    </row>
    <row r="43" spans="5:36" ht="12" customHeight="1">
      <c r="E43" s="264"/>
      <c r="F43" s="264"/>
      <c r="G43" s="264"/>
      <c r="H43" s="264"/>
      <c r="I43" s="264"/>
      <c r="J43" s="264"/>
      <c r="R43" s="266"/>
      <c r="S43" s="256"/>
      <c r="T43" s="256"/>
      <c r="U43" s="256"/>
      <c r="V43" s="256"/>
      <c r="W43" s="256"/>
      <c r="X43" s="268"/>
      <c r="Y43" s="268"/>
      <c r="Z43" s="269"/>
      <c r="AA43" s="270"/>
      <c r="AB43" s="267"/>
      <c r="AC43" s="271"/>
      <c r="AD43" s="272"/>
      <c r="AE43" s="272"/>
      <c r="AF43" s="272"/>
      <c r="AG43" s="272"/>
      <c r="AH43" s="273"/>
      <c r="AI43" s="273"/>
      <c r="AJ43" s="274"/>
    </row>
    <row r="44" spans="2:37" ht="12" customHeight="1">
      <c r="B44" s="275"/>
      <c r="C44" s="276"/>
      <c r="D44" s="276"/>
      <c r="E44" s="276"/>
      <c r="F44" s="276"/>
      <c r="G44" s="276"/>
      <c r="H44" s="276"/>
      <c r="I44" s="276"/>
      <c r="J44" s="111"/>
      <c r="K44" s="111"/>
      <c r="L44" s="111"/>
      <c r="R44" s="266"/>
      <c r="S44" s="256"/>
      <c r="T44" s="256" t="s">
        <v>185</v>
      </c>
      <c r="U44" s="256"/>
      <c r="V44" s="256"/>
      <c r="W44" s="256"/>
      <c r="X44" s="239" t="str">
        <f>AK12</f>
        <v>OCHOISKI , S</v>
      </c>
      <c r="Y44" s="239"/>
      <c r="Z44" s="239"/>
      <c r="AA44" s="277">
        <v>2</v>
      </c>
      <c r="AB44" s="278"/>
      <c r="AC44" s="279" t="s">
        <v>204</v>
      </c>
      <c r="AD44" s="273"/>
      <c r="AE44" s="273"/>
      <c r="AF44" s="273"/>
      <c r="AG44" s="273"/>
      <c r="AH44" s="273"/>
      <c r="AI44" s="273"/>
      <c r="AJ44" s="274"/>
      <c r="AK44" s="229"/>
    </row>
    <row r="45" spans="2:37" ht="12" customHeight="1">
      <c r="B45" s="280"/>
      <c r="C45" s="281"/>
      <c r="D45" s="281"/>
      <c r="E45" s="282"/>
      <c r="F45" s="281"/>
      <c r="I45" s="121"/>
      <c r="J45" s="121"/>
      <c r="R45" s="266"/>
      <c r="S45" s="256"/>
      <c r="T45" s="256"/>
      <c r="U45" s="256"/>
      <c r="V45" s="256"/>
      <c r="W45" s="256"/>
      <c r="X45" s="283">
        <v>27</v>
      </c>
      <c r="Y45" s="283"/>
      <c r="Z45" s="283"/>
      <c r="AA45" s="256"/>
      <c r="AB45" s="267"/>
      <c r="AC45" s="284" t="str">
        <f>IF(AA44=AA46,"",IF(AA44&gt;AA46,X44,X46))</f>
        <v>OCHOISKI , S</v>
      </c>
      <c r="AD45" s="285">
        <v>0</v>
      </c>
      <c r="AE45" s="273"/>
      <c r="AF45" s="273" t="s">
        <v>205</v>
      </c>
      <c r="AG45" s="273"/>
      <c r="AH45" s="273"/>
      <c r="AI45" s="273"/>
      <c r="AJ45" s="274"/>
      <c r="AK45" s="229"/>
    </row>
    <row r="46" spans="5:37" ht="12" customHeight="1">
      <c r="E46" s="282"/>
      <c r="F46" s="281"/>
      <c r="I46" s="121"/>
      <c r="J46" s="121"/>
      <c r="P46" s="286"/>
      <c r="Q46" s="286"/>
      <c r="R46" s="266"/>
      <c r="S46" s="256"/>
      <c r="T46" s="256" t="s">
        <v>206</v>
      </c>
      <c r="U46" s="256"/>
      <c r="V46" s="256"/>
      <c r="W46" s="256"/>
      <c r="X46" s="287" t="str">
        <f>B27</f>
        <v>MARTIN , M</v>
      </c>
      <c r="Y46" s="287"/>
      <c r="Z46" s="287"/>
      <c r="AA46" s="277">
        <v>1</v>
      </c>
      <c r="AB46" s="288"/>
      <c r="AC46" s="279"/>
      <c r="AD46" s="273"/>
      <c r="AE46" s="289"/>
      <c r="AF46" s="290"/>
      <c r="AG46" s="290"/>
      <c r="AH46" s="291"/>
      <c r="AI46" s="273"/>
      <c r="AJ46" s="274"/>
      <c r="AK46" s="229"/>
    </row>
    <row r="47" spans="16:37" ht="12" customHeight="1">
      <c r="P47" s="286"/>
      <c r="Q47" s="286"/>
      <c r="R47" s="266"/>
      <c r="S47" s="256"/>
      <c r="T47" s="256"/>
      <c r="U47" s="256"/>
      <c r="V47" s="256"/>
      <c r="W47" s="256"/>
      <c r="X47" s="256"/>
      <c r="Y47" s="256"/>
      <c r="Z47" s="256"/>
      <c r="AA47" s="256"/>
      <c r="AB47" s="267"/>
      <c r="AC47" s="279">
        <v>30</v>
      </c>
      <c r="AD47" s="273"/>
      <c r="AE47" s="273"/>
      <c r="AF47" s="253" t="str">
        <f>IF(AD45=AD49,"",IF(AD45&gt;AD49,AC45,AC49))</f>
        <v>SPERANDIO , D</v>
      </c>
      <c r="AG47" s="253"/>
      <c r="AH47" s="253"/>
      <c r="AI47" s="273"/>
      <c r="AJ47" s="274"/>
      <c r="AK47" s="229"/>
    </row>
    <row r="48" spans="18:37" ht="12" customHeight="1">
      <c r="R48" s="266"/>
      <c r="S48" s="256"/>
      <c r="T48" s="256" t="s">
        <v>199</v>
      </c>
      <c r="U48" s="256"/>
      <c r="V48" s="256"/>
      <c r="W48" s="256"/>
      <c r="X48" s="239" t="str">
        <f>AK28</f>
        <v>SPERANDIO , D</v>
      </c>
      <c r="Y48" s="239"/>
      <c r="Z48" s="239"/>
      <c r="AA48" s="277">
        <v>2</v>
      </c>
      <c r="AB48" s="278"/>
      <c r="AC48" s="279"/>
      <c r="AD48" s="273"/>
      <c r="AE48" s="292"/>
      <c r="AF48" s="273"/>
      <c r="AG48" s="273"/>
      <c r="AH48" s="273"/>
      <c r="AI48" s="273"/>
      <c r="AJ48" s="274"/>
      <c r="AK48" s="229"/>
    </row>
    <row r="49" spans="2:37" ht="12" customHeight="1">
      <c r="B49" s="276"/>
      <c r="C49" s="276"/>
      <c r="D49" s="276"/>
      <c r="E49" s="276"/>
      <c r="F49" s="276"/>
      <c r="G49" s="276"/>
      <c r="H49" s="276"/>
      <c r="I49" s="276"/>
      <c r="J49" s="111"/>
      <c r="K49" s="111"/>
      <c r="L49" s="111"/>
      <c r="R49" s="266"/>
      <c r="S49" s="256"/>
      <c r="T49" s="256"/>
      <c r="U49" s="256"/>
      <c r="V49" s="256"/>
      <c r="W49" s="256"/>
      <c r="X49" s="283">
        <v>28</v>
      </c>
      <c r="Y49" s="283"/>
      <c r="Z49" s="283"/>
      <c r="AA49" s="256"/>
      <c r="AB49" s="267"/>
      <c r="AC49" s="284" t="str">
        <f>IF(AA48=AA50,"",IF(AA48&gt;AA50,X48,X50))</f>
        <v>SPERANDIO , D</v>
      </c>
      <c r="AD49" s="285">
        <v>2</v>
      </c>
      <c r="AE49" s="273"/>
      <c r="AF49" s="293"/>
      <c r="AG49" s="293"/>
      <c r="AH49" s="293"/>
      <c r="AI49" s="273"/>
      <c r="AJ49" s="274"/>
      <c r="AK49" s="229"/>
    </row>
    <row r="50" spans="2:36" ht="12" customHeight="1">
      <c r="B50" s="294" t="s">
        <v>208</v>
      </c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R50" s="266"/>
      <c r="S50" s="256"/>
      <c r="T50" s="256" t="s">
        <v>190</v>
      </c>
      <c r="U50" s="256"/>
      <c r="V50" s="256"/>
      <c r="W50" s="256"/>
      <c r="X50" s="287" t="str">
        <f>B17</f>
        <v>TARILLON , Y</v>
      </c>
      <c r="Y50" s="287"/>
      <c r="Z50" s="287"/>
      <c r="AA50" s="277">
        <v>1</v>
      </c>
      <c r="AB50" s="288"/>
      <c r="AC50" s="279"/>
      <c r="AD50" s="273"/>
      <c r="AE50" s="273"/>
      <c r="AF50" s="273" t="s">
        <v>210</v>
      </c>
      <c r="AG50" s="273"/>
      <c r="AH50" s="273"/>
      <c r="AI50" s="273"/>
      <c r="AJ50" s="274"/>
    </row>
    <row r="51" spans="2:36" ht="12" customHeight="1"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R51" s="266"/>
      <c r="S51" s="256"/>
      <c r="T51" s="223"/>
      <c r="U51" s="223"/>
      <c r="V51" s="223"/>
      <c r="W51" s="295"/>
      <c r="X51" s="295"/>
      <c r="Y51" s="295"/>
      <c r="Z51" s="295"/>
      <c r="AA51" s="295"/>
      <c r="AB51" s="296"/>
      <c r="AC51" s="297"/>
      <c r="AD51" s="273"/>
      <c r="AE51" s="273"/>
      <c r="AF51" s="290"/>
      <c r="AG51" s="290"/>
      <c r="AH51" s="291"/>
      <c r="AI51" s="273"/>
      <c r="AJ51" s="274"/>
    </row>
    <row r="52" spans="18:36" ht="12" customHeight="1">
      <c r="R52" s="266"/>
      <c r="S52" s="298"/>
      <c r="T52" s="223"/>
      <c r="U52" s="223"/>
      <c r="V52" s="223"/>
      <c r="W52" s="295"/>
      <c r="X52" s="295"/>
      <c r="Y52" s="295"/>
      <c r="Z52" s="295"/>
      <c r="AA52" s="295"/>
      <c r="AB52" s="296"/>
      <c r="AC52" s="297"/>
      <c r="AD52" s="273"/>
      <c r="AE52" s="273"/>
      <c r="AF52" s="245" t="str">
        <f>IF(AD45=AD49,"",IF(AD49&gt;AD45,AC45,AC49))</f>
        <v>OCHOISKI , S</v>
      </c>
      <c r="AG52" s="245"/>
      <c r="AH52" s="245"/>
      <c r="AI52" s="273"/>
      <c r="AJ52" s="274"/>
    </row>
    <row r="53" spans="2:36" ht="12" customHeight="1">
      <c r="B53" s="299" t="s">
        <v>228</v>
      </c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R53" s="300"/>
      <c r="S53" s="301"/>
      <c r="T53" s="302"/>
      <c r="U53" s="302"/>
      <c r="V53" s="302"/>
      <c r="W53" s="303"/>
      <c r="X53" s="303"/>
      <c r="Y53" s="303"/>
      <c r="Z53" s="303"/>
      <c r="AA53" s="303"/>
      <c r="AB53" s="304"/>
      <c r="AC53" s="305"/>
      <c r="AD53" s="306"/>
      <c r="AE53" s="306"/>
      <c r="AF53" s="307"/>
      <c r="AG53" s="307"/>
      <c r="AH53" s="307"/>
      <c r="AI53" s="306"/>
      <c r="AJ53" s="308"/>
    </row>
    <row r="54" spans="2:36" ht="12" customHeight="1"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309"/>
      <c r="AD54" s="309"/>
      <c r="AE54" s="309"/>
      <c r="AF54" s="309"/>
      <c r="AG54" s="309"/>
      <c r="AH54" s="309"/>
      <c r="AI54" s="309"/>
      <c r="AJ54" s="309"/>
    </row>
    <row r="55" spans="2:36" ht="12" customHeight="1">
      <c r="B55" s="299" t="s">
        <v>229</v>
      </c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R55" s="229"/>
      <c r="S55" s="256"/>
      <c r="T55" s="256"/>
      <c r="U55" s="256"/>
      <c r="V55" s="256"/>
      <c r="W55" s="295" t="s">
        <v>213</v>
      </c>
      <c r="X55" s="295"/>
      <c r="Y55" s="295"/>
      <c r="Z55" s="295"/>
      <c r="AA55" s="295"/>
      <c r="AB55" s="295"/>
      <c r="AC55" s="309"/>
      <c r="AD55" s="309"/>
      <c r="AE55" s="309"/>
      <c r="AF55" s="309"/>
      <c r="AG55" s="309"/>
      <c r="AH55" s="309"/>
      <c r="AI55" s="309"/>
      <c r="AJ55" s="309"/>
    </row>
    <row r="56" spans="2:36" ht="12" customHeight="1"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R56" s="229"/>
      <c r="S56" s="256"/>
      <c r="T56" s="295"/>
      <c r="U56" s="295"/>
      <c r="V56" s="295"/>
      <c r="W56" s="310"/>
      <c r="X56" s="255" t="str">
        <f>IF(AA44=AA46,"",IF(AA44&lt;AA46,X44,X46))</f>
        <v>MARTIN , M</v>
      </c>
      <c r="Y56" s="255"/>
      <c r="Z56" s="255"/>
      <c r="AA56" s="277">
        <v>0</v>
      </c>
      <c r="AB56" s="311"/>
      <c r="AC56" s="256"/>
      <c r="AD56" s="256"/>
      <c r="AE56" s="256"/>
      <c r="AF56" s="256"/>
      <c r="AG56" s="256"/>
      <c r="AH56" s="256"/>
      <c r="AI56" s="256"/>
      <c r="AJ56" s="256"/>
    </row>
    <row r="57" spans="18:36" ht="12" customHeight="1">
      <c r="R57" s="229"/>
      <c r="S57" s="312">
        <v>4</v>
      </c>
      <c r="T57" s="313" t="str">
        <f>IF(AA56=AA58,"",IF(AA56&gt;AA58,X58,X56))</f>
        <v>MARTIN , M</v>
      </c>
      <c r="U57" s="313"/>
      <c r="V57" s="313"/>
      <c r="W57" s="314"/>
      <c r="X57" s="256">
        <v>29</v>
      </c>
      <c r="Y57" s="256"/>
      <c r="Z57" s="256"/>
      <c r="AA57" s="256"/>
      <c r="AB57" s="256"/>
      <c r="AC57" s="313" t="str">
        <f>IF(AA56=AA58,"",IF(AA56&gt;AA58,X56,X58))</f>
        <v>TARILLON , Y</v>
      </c>
      <c r="AD57" s="315">
        <v>3</v>
      </c>
      <c r="AE57" s="256"/>
      <c r="AF57" s="256"/>
      <c r="AG57" s="256"/>
      <c r="AH57" s="256"/>
      <c r="AI57" s="256"/>
      <c r="AJ57" s="256"/>
    </row>
    <row r="58" spans="18:37" ht="12" customHeight="1">
      <c r="R58" s="229"/>
      <c r="S58" s="256"/>
      <c r="T58" s="295"/>
      <c r="U58" s="295"/>
      <c r="V58" s="295"/>
      <c r="W58" s="316"/>
      <c r="X58" s="252" t="str">
        <f>IF(AA48=AA50,"",IF(AA48&lt;AA50,X48,X50))</f>
        <v>TARILLON , Y</v>
      </c>
      <c r="Y58" s="252"/>
      <c r="Z58" s="252"/>
      <c r="AA58" s="277">
        <v>2</v>
      </c>
      <c r="AB58" s="317"/>
      <c r="AC58" s="256"/>
      <c r="AD58" s="256"/>
      <c r="AE58" s="256"/>
      <c r="AF58" s="256"/>
      <c r="AG58" s="256"/>
      <c r="AH58" s="256"/>
      <c r="AI58" s="256"/>
      <c r="AJ58" s="256"/>
      <c r="AK58" s="254"/>
    </row>
    <row r="59" spans="18:36" ht="12" customHeight="1"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56"/>
      <c r="AD59" s="256"/>
      <c r="AE59" s="256"/>
      <c r="AF59" s="256"/>
      <c r="AG59" s="256"/>
      <c r="AH59" s="256"/>
      <c r="AI59" s="256"/>
      <c r="AJ59" s="256"/>
    </row>
    <row r="63" spans="19:30" ht="12" customHeight="1"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</row>
    <row r="92" ht="6" customHeight="1"/>
    <row r="93" s="256" customFormat="1" ht="12" customHeight="1"/>
    <row r="94" s="256" customFormat="1" ht="12" customHeight="1"/>
    <row r="95" s="256" customFormat="1" ht="12" customHeight="1"/>
    <row r="96" s="256" customFormat="1" ht="12" customHeight="1"/>
    <row r="113" s="256" customFormat="1" ht="12" customHeight="1"/>
    <row r="114" s="256" customFormat="1" ht="12" customHeight="1"/>
    <row r="115" s="256" customFormat="1" ht="12" customHeight="1"/>
    <row r="116" s="256" customFormat="1" ht="12" customHeight="1"/>
    <row r="117" s="256" customFormat="1" ht="12" customHeight="1"/>
    <row r="118" s="256" customFormat="1" ht="12" customHeight="1"/>
    <row r="119" s="256" customFormat="1" ht="12" customHeight="1"/>
    <row r="120" s="256" customFormat="1" ht="12" customHeight="1"/>
    <row r="121" s="256" customFormat="1" ht="12" customHeight="1"/>
    <row r="122" s="256" customFormat="1" ht="12" customHeight="1"/>
    <row r="123" s="256" customFormat="1" ht="12" customHeight="1"/>
    <row r="124" s="256" customFormat="1" ht="12" customHeight="1"/>
    <row r="125" s="256" customFormat="1" ht="12" customHeight="1"/>
    <row r="126" s="256" customFormat="1" ht="12" customHeight="1"/>
    <row r="127" s="256" customFormat="1" ht="12" customHeight="1"/>
    <row r="128" s="256" customFormat="1" ht="12" customHeight="1"/>
    <row r="129" s="256" customFormat="1" ht="12" customHeight="1"/>
    <row r="130" s="256" customFormat="1" ht="12" customHeight="1"/>
    <row r="131" s="256" customFormat="1" ht="12" customHeight="1"/>
    <row r="132" s="256" customFormat="1" ht="12" customHeight="1"/>
    <row r="133" s="256" customFormat="1" ht="12" customHeight="1"/>
    <row r="134" s="256" customFormat="1" ht="12" customHeight="1"/>
    <row r="135" s="256" customFormat="1" ht="12" customHeight="1"/>
    <row r="136" s="256" customFormat="1" ht="12" customHeight="1"/>
    <row r="137" s="256" customFormat="1" ht="12" customHeight="1"/>
    <row r="138" s="256" customFormat="1" ht="12" customHeight="1"/>
    <row r="139" s="256" customFormat="1" ht="12" customHeight="1"/>
    <row r="140" s="256" customFormat="1" ht="12" customHeight="1"/>
    <row r="141" s="256" customFormat="1" ht="12" customHeight="1"/>
    <row r="142" s="256" customFormat="1" ht="12" customHeight="1"/>
    <row r="143" s="256" customFormat="1" ht="12" customHeight="1"/>
    <row r="144" s="256" customFormat="1" ht="12" customHeight="1"/>
    <row r="145" s="256" customFormat="1" ht="12" customHeight="1"/>
    <row r="146" s="256" customFormat="1" ht="12" customHeight="1"/>
    <row r="147" s="256" customFormat="1" ht="12" customHeight="1"/>
    <row r="148" s="256" customFormat="1" ht="12" customHeight="1"/>
    <row r="149" s="256" customFormat="1" ht="12" customHeight="1"/>
    <row r="150" s="256" customFormat="1" ht="12" customHeight="1"/>
    <row r="151" s="256" customFormat="1" ht="12" customHeight="1"/>
    <row r="152" s="256" customFormat="1" ht="12" customHeight="1"/>
    <row r="153" s="256" customFormat="1" ht="12" customHeight="1"/>
    <row r="154" s="256" customFormat="1" ht="12" customHeight="1"/>
    <row r="155" s="256" customFormat="1" ht="12" customHeight="1"/>
    <row r="156" s="256" customFormat="1" ht="12" customHeight="1"/>
    <row r="157" s="256" customFormat="1" ht="12" customHeight="1"/>
    <row r="158" s="256" customFormat="1" ht="12" customHeight="1"/>
    <row r="159" s="256" customFormat="1" ht="12" customHeight="1"/>
    <row r="160" s="256" customFormat="1" ht="12" customHeight="1"/>
    <row r="161" s="256" customFormat="1" ht="12" customHeight="1"/>
    <row r="162" s="256" customFormat="1" ht="12" customHeight="1"/>
    <row r="163" s="256" customFormat="1" ht="12" customHeight="1"/>
    <row r="164" s="256" customFormat="1" ht="12" customHeight="1"/>
    <row r="165" s="256" customFormat="1" ht="12" customHeight="1"/>
    <row r="166" s="256" customFormat="1" ht="12" customHeight="1"/>
    <row r="167" s="256" customFormat="1" ht="12" customHeight="1"/>
    <row r="168" s="256" customFormat="1" ht="12" customHeight="1"/>
    <row r="169" s="256" customFormat="1" ht="12" customHeight="1"/>
    <row r="170" s="256" customFormat="1" ht="12" customHeight="1"/>
    <row r="171" s="256" customFormat="1" ht="12" customHeight="1"/>
    <row r="172" s="256" customFormat="1" ht="12" customHeight="1"/>
    <row r="173" s="256" customFormat="1" ht="12" customHeight="1"/>
    <row r="174" s="256" customFormat="1" ht="12" customHeight="1"/>
    <row r="175" s="256" customFormat="1" ht="12" customHeight="1"/>
    <row r="176" s="256" customFormat="1" ht="12" customHeight="1"/>
    <row r="177" s="256" customFormat="1" ht="12" customHeight="1"/>
    <row r="178" s="256" customFormat="1" ht="12" customHeight="1"/>
    <row r="179" s="256" customFormat="1" ht="12" customHeight="1"/>
    <row r="180" s="256" customFormat="1" ht="12" customHeight="1"/>
    <row r="181" s="256" customFormat="1" ht="12" customHeight="1"/>
    <row r="182" s="256" customFormat="1" ht="12" customHeight="1"/>
    <row r="183" s="256" customFormat="1" ht="12" customHeight="1"/>
    <row r="184" s="256" customFormat="1" ht="12" customHeight="1"/>
    <row r="185" s="256" customFormat="1" ht="12" customHeight="1"/>
    <row r="186" s="256" customFormat="1" ht="12" customHeight="1"/>
  </sheetData>
  <sheetProtection selectLockedCells="1" selectUnlockedCells="1"/>
  <mergeCells count="132">
    <mergeCell ref="D2:G2"/>
    <mergeCell ref="I2:L2"/>
    <mergeCell ref="N2:Q2"/>
    <mergeCell ref="S2:V2"/>
    <mergeCell ref="X2:AA2"/>
    <mergeCell ref="AM2:AM3"/>
    <mergeCell ref="D3:E3"/>
    <mergeCell ref="I3:J3"/>
    <mergeCell ref="N3:O3"/>
    <mergeCell ref="S3:T3"/>
    <mergeCell ref="AM4:AM5"/>
    <mergeCell ref="X5:Z5"/>
    <mergeCell ref="T6:V6"/>
    <mergeCell ref="X6:Z6"/>
    <mergeCell ref="AM6:AM7"/>
    <mergeCell ref="X7:Z7"/>
    <mergeCell ref="O8:Q8"/>
    <mergeCell ref="T8:V8"/>
    <mergeCell ref="AF8:AH8"/>
    <mergeCell ref="AM8:AM9"/>
    <mergeCell ref="X9:Z9"/>
    <mergeCell ref="AJ9:AJ11"/>
    <mergeCell ref="J10:L10"/>
    <mergeCell ref="O10:Q10"/>
    <mergeCell ref="T10:V10"/>
    <mergeCell ref="X10:Z10"/>
    <mergeCell ref="AM10:AM11"/>
    <mergeCell ref="H11:H13"/>
    <mergeCell ref="X11:Z11"/>
    <mergeCell ref="O12:Q12"/>
    <mergeCell ref="AF12:AH12"/>
    <mergeCell ref="AM12:AM13"/>
    <mergeCell ref="X13:Z13"/>
    <mergeCell ref="AJ13:AJ15"/>
    <mergeCell ref="E14:G14"/>
    <mergeCell ref="J14:L14"/>
    <mergeCell ref="T14:V14"/>
    <mergeCell ref="X14:Z14"/>
    <mergeCell ref="AM14:AM15"/>
    <mergeCell ref="C15:C16"/>
    <mergeCell ref="H15:H17"/>
    <mergeCell ref="X15:Z15"/>
    <mergeCell ref="O16:Q16"/>
    <mergeCell ref="T16:V16"/>
    <mergeCell ref="AF16:AH16"/>
    <mergeCell ref="AM16:AM17"/>
    <mergeCell ref="E17:G17"/>
    <mergeCell ref="X17:Z17"/>
    <mergeCell ref="C18:C19"/>
    <mergeCell ref="J18:L18"/>
    <mergeCell ref="O18:Q18"/>
    <mergeCell ref="T18:V18"/>
    <mergeCell ref="X18:Z18"/>
    <mergeCell ref="AM18:AM19"/>
    <mergeCell ref="X19:Z19"/>
    <mergeCell ref="E20:G20"/>
    <mergeCell ref="O20:Q20"/>
    <mergeCell ref="AM20:AM21"/>
    <mergeCell ref="X21:Z21"/>
    <mergeCell ref="T22:V22"/>
    <mergeCell ref="X22:Z22"/>
    <mergeCell ref="AM22:AM23"/>
    <mergeCell ref="X23:Z23"/>
    <mergeCell ref="E24:G24"/>
    <mergeCell ref="O24:Q24"/>
    <mergeCell ref="T24:V24"/>
    <mergeCell ref="AF24:AH24"/>
    <mergeCell ref="AM24:AM25"/>
    <mergeCell ref="C25:C26"/>
    <mergeCell ref="X25:Z25"/>
    <mergeCell ref="AJ25:AJ27"/>
    <mergeCell ref="J26:L26"/>
    <mergeCell ref="O26:Q26"/>
    <mergeCell ref="T26:V26"/>
    <mergeCell ref="X26:Z26"/>
    <mergeCell ref="AM26:AM27"/>
    <mergeCell ref="E27:G27"/>
    <mergeCell ref="H27:H29"/>
    <mergeCell ref="X27:Z27"/>
    <mergeCell ref="C28:C29"/>
    <mergeCell ref="O28:Q28"/>
    <mergeCell ref="Y28:AA28"/>
    <mergeCell ref="AF28:AH28"/>
    <mergeCell ref="AM28:AM29"/>
    <mergeCell ref="X29:Z29"/>
    <mergeCell ref="AJ29:AJ31"/>
    <mergeCell ref="E30:G30"/>
    <mergeCell ref="J30:L30"/>
    <mergeCell ref="T30:V30"/>
    <mergeCell ref="X30:Z30"/>
    <mergeCell ref="AM30:AM31"/>
    <mergeCell ref="H31:H33"/>
    <mergeCell ref="X31:Z31"/>
    <mergeCell ref="O32:Q32"/>
    <mergeCell ref="T32:V32"/>
    <mergeCell ref="Y32:AA32"/>
    <mergeCell ref="AF32:AH32"/>
    <mergeCell ref="AM32:AM33"/>
    <mergeCell ref="X33:Z33"/>
    <mergeCell ref="J34:L34"/>
    <mergeCell ref="O34:Q34"/>
    <mergeCell ref="T34:V34"/>
    <mergeCell ref="X34:Z34"/>
    <mergeCell ref="AM34:AM35"/>
    <mergeCell ref="X35:Z35"/>
    <mergeCell ref="O36:Q36"/>
    <mergeCell ref="E40:H41"/>
    <mergeCell ref="I40:J41"/>
    <mergeCell ref="AC41:AJ42"/>
    <mergeCell ref="E42:J43"/>
    <mergeCell ref="X42:AA42"/>
    <mergeCell ref="X43:Y43"/>
    <mergeCell ref="X44:Z44"/>
    <mergeCell ref="I45:J45"/>
    <mergeCell ref="X45:Z45"/>
    <mergeCell ref="AF45:AH45"/>
    <mergeCell ref="I46:J46"/>
    <mergeCell ref="X46:Z46"/>
    <mergeCell ref="AF47:AH47"/>
    <mergeCell ref="X48:Z48"/>
    <mergeCell ref="X49:Z49"/>
    <mergeCell ref="B50:O51"/>
    <mergeCell ref="X50:Z50"/>
    <mergeCell ref="AF50:AH50"/>
    <mergeCell ref="AF52:AH52"/>
    <mergeCell ref="B53:O54"/>
    <mergeCell ref="B55:O56"/>
    <mergeCell ref="W55:AB55"/>
    <mergeCell ref="X56:Z56"/>
    <mergeCell ref="T57:V57"/>
    <mergeCell ref="X57:Z57"/>
    <mergeCell ref="X58:Z58"/>
  </mergeCells>
  <conditionalFormatting sqref="X5:Z5 X7:Z7 X9:Z9 X11:Z11 X13:Z13 X15:Z15 X17:Z17 X19:Z19 X21:Z21 X23:Z23 X25:Z25 X27:Z27 X29:Z29 X31:Z31 X33:Z33 X35:Z35">
    <cfRule type="cellIs" priority="1" dxfId="19" operator="equal" stopIfTrue="1">
      <formula>"?"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V169"/>
  <sheetViews>
    <sheetView workbookViewId="0" topLeftCell="A1">
      <selection activeCell="Q7" sqref="Q7"/>
    </sheetView>
  </sheetViews>
  <sheetFormatPr defaultColWidth="4.57421875" defaultRowHeight="12.75"/>
  <cols>
    <col min="1" max="1" width="14.28125" style="6" customWidth="1"/>
    <col min="2" max="2" width="1.28515625" style="6" customWidth="1"/>
    <col min="3" max="3" width="3.28125" style="6" customWidth="1"/>
    <col min="4" max="4" width="7.140625" style="6" customWidth="1"/>
    <col min="5" max="6" width="4.00390625" style="6" customWidth="1"/>
    <col min="7" max="8" width="3.421875" style="6" customWidth="1"/>
    <col min="9" max="9" width="4.57421875" style="6" customWidth="1"/>
    <col min="10" max="11" width="3.421875" style="6" customWidth="1"/>
    <col min="12" max="12" width="4.28125" style="6" customWidth="1"/>
    <col min="13" max="13" width="4.00390625" style="6" customWidth="1"/>
    <col min="14" max="14" width="3.140625" style="6" customWidth="1"/>
    <col min="15" max="15" width="4.28125" style="6" customWidth="1"/>
    <col min="16" max="18" width="3.421875" style="6" customWidth="1"/>
    <col min="19" max="22" width="5.7109375" style="6" customWidth="1"/>
    <col min="23" max="23" width="3.421875" style="6" customWidth="1"/>
    <col min="24" max="24" width="2.28125" style="6" customWidth="1"/>
    <col min="25" max="25" width="3.421875" style="6" customWidth="1"/>
    <col min="26" max="26" width="6.57421875" style="6" customWidth="1"/>
    <col min="27" max="27" width="8.00390625" style="6" customWidth="1"/>
    <col min="28" max="28" width="1.1484375" style="6" customWidth="1"/>
    <col min="29" max="30" width="9.57421875" style="6" customWidth="1"/>
    <col min="31" max="32" width="1.1484375" style="6" customWidth="1"/>
    <col min="33" max="33" width="19.8515625" style="104" customWidth="1"/>
    <col min="34" max="34" width="20.421875" style="6" customWidth="1"/>
    <col min="35" max="35" width="4.8515625" style="104" customWidth="1"/>
    <col min="36" max="36" width="4.8515625" style="6" customWidth="1"/>
    <col min="37" max="37" width="4.8515625" style="0" customWidth="1"/>
    <col min="38" max="41" width="4.8515625" style="6" customWidth="1"/>
    <col min="42" max="42" width="4.28125" style="6" customWidth="1"/>
    <col min="43" max="43" width="19.421875" style="6" customWidth="1"/>
    <col min="44" max="16384" width="4.28125" style="6" customWidth="1"/>
  </cols>
  <sheetData>
    <row r="1" ht="6" customHeight="1"/>
    <row r="2" spans="3:28" ht="12.75">
      <c r="C2" s="105" t="s">
        <v>230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6"/>
    </row>
    <row r="3" spans="4:47" ht="20.25" customHeight="1">
      <c r="D3" s="107" t="s">
        <v>115</v>
      </c>
      <c r="E3" s="108"/>
      <c r="F3" s="108"/>
      <c r="G3" s="108"/>
      <c r="H3" s="108"/>
      <c r="J3" s="107"/>
      <c r="K3" s="107"/>
      <c r="L3" s="107"/>
      <c r="M3" s="108"/>
      <c r="N3" s="108"/>
      <c r="O3" s="108"/>
      <c r="Q3" s="108"/>
      <c r="S3" s="109"/>
      <c r="T3" s="108"/>
      <c r="Y3" s="106"/>
      <c r="Z3" s="106"/>
      <c r="AA3" s="106"/>
      <c r="AB3" s="106"/>
      <c r="AG3" s="110"/>
      <c r="AH3" s="111"/>
      <c r="AI3" s="110"/>
      <c r="AJ3" s="111"/>
      <c r="AK3" s="112"/>
      <c r="AL3" s="111"/>
      <c r="AM3" s="111"/>
      <c r="AN3" s="111"/>
      <c r="AO3" s="111"/>
      <c r="AP3" s="111"/>
      <c r="AQ3" s="111"/>
      <c r="AR3" s="111"/>
      <c r="AS3" s="111"/>
      <c r="AT3" s="111"/>
      <c r="AU3" s="111"/>
    </row>
    <row r="4" spans="22:47" ht="12.75">
      <c r="V4" s="113"/>
      <c r="W4" s="114" t="s">
        <v>116</v>
      </c>
      <c r="X4" s="114"/>
      <c r="Y4" s="113">
        <v>3</v>
      </c>
      <c r="Z4" s="113" t="s">
        <v>117</v>
      </c>
      <c r="AG4" s="111"/>
      <c r="AH4" s="115"/>
      <c r="AI4" s="115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</row>
    <row r="5" spans="22:47" ht="12.75">
      <c r="V5" s="113"/>
      <c r="W5" s="116" t="s">
        <v>118</v>
      </c>
      <c r="X5" s="116"/>
      <c r="Y5" s="117">
        <f>(Y4+1)/2</f>
        <v>2</v>
      </c>
      <c r="Z5" s="118" t="s">
        <v>119</v>
      </c>
      <c r="AG5" s="110"/>
      <c r="AH5" s="115"/>
      <c r="AI5" s="115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</row>
    <row r="6" spans="22:47" ht="12.75">
      <c r="V6" s="113"/>
      <c r="W6" s="116"/>
      <c r="X6" s="116"/>
      <c r="Y6" s="117"/>
      <c r="Z6" s="118"/>
      <c r="AG6" s="110"/>
      <c r="AH6" s="115"/>
      <c r="AI6" s="115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</row>
    <row r="7" spans="4:47" ht="12.75">
      <c r="D7" s="119" t="s">
        <v>120</v>
      </c>
      <c r="E7" s="119"/>
      <c r="F7" s="120"/>
      <c r="G7" s="121" t="s">
        <v>121</v>
      </c>
      <c r="H7" s="121"/>
      <c r="I7" s="121"/>
      <c r="AG7" s="110"/>
      <c r="AH7" s="122"/>
      <c r="AI7" s="122"/>
      <c r="AJ7" s="122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</row>
    <row r="8" spans="33:47" ht="4.5" customHeight="1">
      <c r="AG8" s="110"/>
      <c r="AH8" s="111"/>
      <c r="AI8" s="110"/>
      <c r="AJ8" s="111"/>
      <c r="AK8" s="112"/>
      <c r="AL8" s="111"/>
      <c r="AM8" s="111"/>
      <c r="AN8" s="111"/>
      <c r="AO8" s="111"/>
      <c r="AP8" s="111"/>
      <c r="AQ8" s="111"/>
      <c r="AR8" s="111"/>
      <c r="AS8" s="111"/>
      <c r="AT8" s="111"/>
      <c r="AU8" s="111"/>
    </row>
    <row r="9" spans="4:47" ht="36" customHeight="1">
      <c r="D9" s="123" t="s">
        <v>122</v>
      </c>
      <c r="E9" s="123"/>
      <c r="F9" s="124"/>
      <c r="R9" s="125"/>
      <c r="S9" s="126" t="s">
        <v>123</v>
      </c>
      <c r="T9" s="127" t="s">
        <v>124</v>
      </c>
      <c r="U9" s="127" t="s">
        <v>125</v>
      </c>
      <c r="V9" s="127" t="s">
        <v>126</v>
      </c>
      <c r="W9" s="127" t="s">
        <v>127</v>
      </c>
      <c r="X9" s="127"/>
      <c r="Y9" s="128" t="s">
        <v>128</v>
      </c>
      <c r="Z9" s="128"/>
      <c r="AA9" s="129" t="s">
        <v>129</v>
      </c>
      <c r="AG9" s="110"/>
      <c r="AH9" s="111"/>
      <c r="AI9" s="110"/>
      <c r="AJ9" s="111"/>
      <c r="AK9" s="112"/>
      <c r="AL9" s="111"/>
      <c r="AM9" s="111"/>
      <c r="AN9" s="111"/>
      <c r="AO9" s="111"/>
      <c r="AP9" s="111"/>
      <c r="AQ9" s="111"/>
      <c r="AR9" s="111"/>
      <c r="AS9" s="111"/>
      <c r="AT9" s="111"/>
      <c r="AU9" s="111"/>
    </row>
    <row r="10" spans="1:47" ht="18" customHeight="1">
      <c r="A10" s="130" t="s">
        <v>130</v>
      </c>
      <c r="C10" s="111"/>
      <c r="D10" s="131" t="s">
        <v>0</v>
      </c>
      <c r="E10" s="131"/>
      <c r="F10" s="131"/>
      <c r="G10" s="131"/>
      <c r="H10" s="132" t="s">
        <v>1</v>
      </c>
      <c r="I10" s="132"/>
      <c r="J10" s="132"/>
      <c r="K10" s="128" t="s">
        <v>2</v>
      </c>
      <c r="L10" s="128"/>
      <c r="M10" s="128"/>
      <c r="N10" s="128"/>
      <c r="O10" s="133"/>
      <c r="P10" s="134">
        <v>1</v>
      </c>
      <c r="Q10" s="135">
        <v>4</v>
      </c>
      <c r="R10" s="136">
        <v>6</v>
      </c>
      <c r="S10" s="126"/>
      <c r="T10" s="127"/>
      <c r="U10" s="127"/>
      <c r="V10" s="127"/>
      <c r="W10" s="127"/>
      <c r="X10" s="127"/>
      <c r="Y10" s="128"/>
      <c r="Z10" s="128"/>
      <c r="AA10" s="129"/>
      <c r="AG10" s="137"/>
      <c r="AH10" s="121"/>
      <c r="AI10" s="110"/>
      <c r="AJ10" s="111"/>
      <c r="AK10" s="112"/>
      <c r="AL10" s="111"/>
      <c r="AM10" s="111"/>
      <c r="AN10" s="111"/>
      <c r="AO10" s="111"/>
      <c r="AP10" s="111"/>
      <c r="AQ10" s="110"/>
      <c r="AR10" s="111"/>
      <c r="AS10" s="110"/>
      <c r="AT10" s="111"/>
      <c r="AU10" s="111"/>
    </row>
    <row r="11" spans="1:47" ht="15" customHeight="1">
      <c r="A11" s="138" t="s">
        <v>138</v>
      </c>
      <c r="C11" s="139">
        <v>1</v>
      </c>
      <c r="D11" s="140" t="s">
        <v>27</v>
      </c>
      <c r="E11" s="140"/>
      <c r="F11" s="140"/>
      <c r="G11" s="140"/>
      <c r="H11" s="141" t="s">
        <v>28</v>
      </c>
      <c r="I11" s="141"/>
      <c r="J11" s="141"/>
      <c r="K11" s="142" t="s">
        <v>132</v>
      </c>
      <c r="L11" s="142"/>
      <c r="M11" s="142"/>
      <c r="N11" s="142"/>
      <c r="O11" s="143" t="s">
        <v>133</v>
      </c>
      <c r="P11" s="144"/>
      <c r="Q11" s="145">
        <v>2</v>
      </c>
      <c r="R11" s="146">
        <v>2</v>
      </c>
      <c r="S11" s="147">
        <f>3-COUNTBLANK(P11:R11)</f>
        <v>2</v>
      </c>
      <c r="T11" s="148">
        <f>COUNTIF(P11:R11,"=2")</f>
        <v>2</v>
      </c>
      <c r="U11" s="149">
        <f>Q11+R11</f>
        <v>4</v>
      </c>
      <c r="V11" s="148">
        <f>P12+P13</f>
        <v>0</v>
      </c>
      <c r="W11" s="148">
        <f>U11-V11</f>
        <v>4</v>
      </c>
      <c r="X11" s="148"/>
      <c r="Y11" s="150">
        <f>IF(S11&lt;=0,"",W11/S11)</f>
        <v>2</v>
      </c>
      <c r="Z11" s="150"/>
      <c r="AA11" s="151">
        <f>IF(OR(Y11="",D11=""),"",IF(COUNTBLANK(P11:R13)&gt;3,"",RANK(Y11,Y$11:Z$13)))</f>
        <v>1</v>
      </c>
      <c r="AG11" s="137"/>
      <c r="AH11" s="152"/>
      <c r="AI11" s="152"/>
      <c r="AJ11" s="152"/>
      <c r="AK11" s="152"/>
      <c r="AL11" s="152"/>
      <c r="AM11" s="152"/>
      <c r="AN11" s="152"/>
      <c r="AO11" s="152"/>
      <c r="AP11" s="153"/>
      <c r="AQ11" s="110"/>
      <c r="AR11" s="152"/>
      <c r="AS11" s="152"/>
      <c r="AT11" s="152"/>
      <c r="AU11" s="111"/>
    </row>
    <row r="12" spans="1:47" ht="15" customHeight="1">
      <c r="A12" s="138" t="s">
        <v>141</v>
      </c>
      <c r="C12" s="154">
        <v>4</v>
      </c>
      <c r="D12" s="155" t="s">
        <v>64</v>
      </c>
      <c r="E12" s="155"/>
      <c r="F12" s="155"/>
      <c r="G12" s="155"/>
      <c r="H12" s="92" t="s">
        <v>216</v>
      </c>
      <c r="I12" s="92"/>
      <c r="J12" s="92"/>
      <c r="K12" s="92" t="s">
        <v>155</v>
      </c>
      <c r="L12" s="92"/>
      <c r="M12" s="92"/>
      <c r="N12" s="92"/>
      <c r="O12" s="143"/>
      <c r="P12" s="140">
        <v>0</v>
      </c>
      <c r="Q12" s="156"/>
      <c r="R12" s="146">
        <v>1</v>
      </c>
      <c r="S12" s="147">
        <f>3-COUNTBLANK(P12:R12)</f>
        <v>2</v>
      </c>
      <c r="T12" s="148">
        <f>COUNTIF(P12:R12,"=2")</f>
        <v>0</v>
      </c>
      <c r="U12" s="149">
        <f>P12+R12</f>
        <v>1</v>
      </c>
      <c r="V12" s="148">
        <f>Q11+Q13</f>
        <v>4</v>
      </c>
      <c r="W12" s="148">
        <f>U12-V12</f>
        <v>-3</v>
      </c>
      <c r="X12" s="148"/>
      <c r="Y12" s="150">
        <f>IF(S12&lt;=0,"",W12/S12)</f>
        <v>-1.5</v>
      </c>
      <c r="Z12" s="150"/>
      <c r="AA12" s="151">
        <f>IF(OR(Y12="",D12=""),"",IF(COUNTBLANK(P11:R13)&gt;3,"",RANK(Y12,Y$11:Z$13)))</f>
        <v>3</v>
      </c>
      <c r="AG12" s="137"/>
      <c r="AH12" s="152"/>
      <c r="AI12" s="152"/>
      <c r="AJ12" s="152"/>
      <c r="AK12" s="152"/>
      <c r="AL12" s="152"/>
      <c r="AM12" s="152"/>
      <c r="AN12" s="152"/>
      <c r="AO12" s="152"/>
      <c r="AP12" s="153"/>
      <c r="AQ12" s="110"/>
      <c r="AR12" s="152"/>
      <c r="AS12" s="152"/>
      <c r="AT12" s="152"/>
      <c r="AU12" s="111"/>
    </row>
    <row r="13" spans="1:47" ht="15" customHeight="1">
      <c r="A13" s="138" t="s">
        <v>138</v>
      </c>
      <c r="C13" s="157">
        <v>6</v>
      </c>
      <c r="D13" s="158" t="s">
        <v>41</v>
      </c>
      <c r="E13" s="158"/>
      <c r="F13" s="158"/>
      <c r="G13" s="158"/>
      <c r="H13" s="159" t="s">
        <v>42</v>
      </c>
      <c r="I13" s="159"/>
      <c r="J13" s="159"/>
      <c r="K13" s="159" t="s">
        <v>155</v>
      </c>
      <c r="L13" s="159"/>
      <c r="M13" s="159"/>
      <c r="N13" s="159"/>
      <c r="O13" s="160"/>
      <c r="P13" s="161">
        <v>0</v>
      </c>
      <c r="Q13" s="162">
        <v>2</v>
      </c>
      <c r="R13" s="163"/>
      <c r="S13" s="164">
        <f>3-COUNTBLANK(P13:R13)</f>
        <v>2</v>
      </c>
      <c r="T13" s="165">
        <f>COUNTIF(P13:R13,"=2")</f>
        <v>1</v>
      </c>
      <c r="U13" s="166">
        <f>P13+Q13</f>
        <v>2</v>
      </c>
      <c r="V13" s="165">
        <f>R11+R12</f>
        <v>3</v>
      </c>
      <c r="W13" s="165">
        <f>U13-V13</f>
        <v>-1</v>
      </c>
      <c r="X13" s="165"/>
      <c r="Y13" s="167">
        <f>IF(S13&lt;=0,"",W13/S13)</f>
        <v>-0.5</v>
      </c>
      <c r="Z13" s="167"/>
      <c r="AA13" s="168">
        <f>IF(OR(Y13="",D13=""),"",IF(COUNTBLANK(P11:R13)&gt;3,"",RANK(Y13,Y$11:Z$13)))</f>
        <v>2</v>
      </c>
      <c r="AG13" s="137"/>
      <c r="AH13" s="152"/>
      <c r="AI13" s="152"/>
      <c r="AJ13" s="152"/>
      <c r="AK13" s="152"/>
      <c r="AL13" s="152"/>
      <c r="AM13" s="152"/>
      <c r="AN13" s="152"/>
      <c r="AO13" s="152"/>
      <c r="AP13" s="153"/>
      <c r="AQ13" s="110"/>
      <c r="AR13" s="152"/>
      <c r="AS13" s="152"/>
      <c r="AT13" s="152"/>
      <c r="AU13" s="111"/>
    </row>
    <row r="14" spans="1:47" ht="12.75">
      <c r="A14" s="138"/>
      <c r="AG14" s="110"/>
      <c r="AH14" s="153"/>
      <c r="AI14" s="169"/>
      <c r="AJ14" s="153"/>
      <c r="AK14" s="112"/>
      <c r="AL14" s="153"/>
      <c r="AM14" s="153"/>
      <c r="AN14" s="153"/>
      <c r="AO14" s="153"/>
      <c r="AP14" s="153"/>
      <c r="AQ14" s="110"/>
      <c r="AR14" s="152"/>
      <c r="AS14" s="152"/>
      <c r="AT14" s="152"/>
      <c r="AU14" s="111"/>
    </row>
    <row r="15" spans="1:47" ht="12.75">
      <c r="A15" s="138"/>
      <c r="D15" s="123" t="s">
        <v>137</v>
      </c>
      <c r="E15" s="123"/>
      <c r="F15" s="123"/>
      <c r="G15" s="170"/>
      <c r="H15" s="170"/>
      <c r="I15" s="170"/>
      <c r="J15" s="170"/>
      <c r="K15" s="170"/>
      <c r="L15" s="170"/>
      <c r="M15" s="170"/>
      <c r="N15" s="170"/>
      <c r="O15" s="125"/>
      <c r="P15" s="171">
        <v>2</v>
      </c>
      <c r="Q15" s="135">
        <v>3</v>
      </c>
      <c r="R15" s="172">
        <v>5</v>
      </c>
      <c r="AG15" s="110"/>
      <c r="AH15" s="122"/>
      <c r="AI15" s="122"/>
      <c r="AJ15" s="122"/>
      <c r="AK15" s="111"/>
      <c r="AL15" s="111"/>
      <c r="AM15" s="111"/>
      <c r="AN15" s="111"/>
      <c r="AO15" s="111"/>
      <c r="AP15" s="111"/>
      <c r="AQ15" s="110"/>
      <c r="AR15" s="152"/>
      <c r="AS15" s="152"/>
      <c r="AT15" s="152"/>
      <c r="AU15" s="111"/>
    </row>
    <row r="16" spans="1:47" ht="15" customHeight="1">
      <c r="A16" s="138" t="s">
        <v>134</v>
      </c>
      <c r="C16" s="139">
        <v>2</v>
      </c>
      <c r="D16" s="155" t="s">
        <v>31</v>
      </c>
      <c r="E16" s="155"/>
      <c r="F16" s="155"/>
      <c r="G16" s="155"/>
      <c r="H16" s="173" t="s">
        <v>32</v>
      </c>
      <c r="I16" s="173"/>
      <c r="J16" s="173"/>
      <c r="K16" s="173" t="s">
        <v>132</v>
      </c>
      <c r="L16" s="173"/>
      <c r="M16" s="173"/>
      <c r="N16" s="173"/>
      <c r="O16" s="174" t="s">
        <v>139</v>
      </c>
      <c r="P16" s="144"/>
      <c r="Q16" s="145">
        <v>0</v>
      </c>
      <c r="R16" s="146">
        <v>2</v>
      </c>
      <c r="S16" s="175">
        <f>3-COUNTBLANK(P16:R16)</f>
        <v>2</v>
      </c>
      <c r="T16" s="135">
        <f>COUNTIF(P16:R16,"=2")</f>
        <v>1</v>
      </c>
      <c r="U16" s="176">
        <f>Q16+R16</f>
        <v>2</v>
      </c>
      <c r="V16" s="135">
        <f>P17+P18</f>
        <v>2</v>
      </c>
      <c r="W16" s="135">
        <f>U16-V16</f>
        <v>0</v>
      </c>
      <c r="X16" s="135"/>
      <c r="Y16" s="177">
        <f>IF(S16&lt;=0,"",W16/S16)</f>
        <v>0</v>
      </c>
      <c r="Z16" s="177"/>
      <c r="AA16" s="178">
        <f>IF(OR(Y16="",D16=""),"",IF(COUNTBLANK(P16:R18)&gt;3,"",RANK(Y16,Y$16:Z$18)))</f>
        <v>2</v>
      </c>
      <c r="AG16" s="110"/>
      <c r="AH16" s="152"/>
      <c r="AI16" s="152"/>
      <c r="AJ16" s="152"/>
      <c r="AK16" s="152"/>
      <c r="AL16" s="152"/>
      <c r="AM16" s="152"/>
      <c r="AN16" s="152"/>
      <c r="AO16" s="152"/>
      <c r="AP16" s="153"/>
      <c r="AQ16" s="110"/>
      <c r="AR16" s="152"/>
      <c r="AS16" s="152"/>
      <c r="AT16" s="152"/>
      <c r="AU16" s="111"/>
    </row>
    <row r="17" spans="1:47" ht="15" customHeight="1">
      <c r="A17" s="138" t="s">
        <v>231</v>
      </c>
      <c r="C17" s="154">
        <v>3</v>
      </c>
      <c r="D17" s="155" t="s">
        <v>44</v>
      </c>
      <c r="E17" s="155"/>
      <c r="F17" s="155"/>
      <c r="G17" s="155"/>
      <c r="H17" s="92" t="s">
        <v>45</v>
      </c>
      <c r="I17" s="92"/>
      <c r="J17" s="92"/>
      <c r="K17" s="92" t="s">
        <v>155</v>
      </c>
      <c r="L17" s="92"/>
      <c r="M17" s="92"/>
      <c r="N17" s="92"/>
      <c r="O17" s="143"/>
      <c r="P17" s="140">
        <v>2</v>
      </c>
      <c r="Q17" s="156"/>
      <c r="R17" s="146">
        <v>2</v>
      </c>
      <c r="S17" s="147">
        <f>3-COUNTBLANK(P17:R17)</f>
        <v>2</v>
      </c>
      <c r="T17" s="148">
        <f>COUNTIF(P17:R17,"=2")</f>
        <v>2</v>
      </c>
      <c r="U17" s="149">
        <f>P17+R17</f>
        <v>4</v>
      </c>
      <c r="V17" s="148">
        <f>Q16+Q18</f>
        <v>0</v>
      </c>
      <c r="W17" s="148">
        <f>U17-V17</f>
        <v>4</v>
      </c>
      <c r="X17" s="148"/>
      <c r="Y17" s="150">
        <f>IF(S17&lt;=0,"",W17/S17)</f>
        <v>2</v>
      </c>
      <c r="Z17" s="150"/>
      <c r="AA17" s="151">
        <f>IF(OR(Y17="",D17=""),"",IF(COUNTBLANK(P16:R18)&gt;3,"",RANK(Y17,Y$16:Z$18)))</f>
        <v>1</v>
      </c>
      <c r="AG17" s="110"/>
      <c r="AH17" s="152"/>
      <c r="AI17" s="152"/>
      <c r="AJ17" s="152"/>
      <c r="AK17" s="152"/>
      <c r="AL17" s="152"/>
      <c r="AM17" s="152"/>
      <c r="AN17" s="152"/>
      <c r="AO17" s="152"/>
      <c r="AP17" s="153"/>
      <c r="AQ17" s="111"/>
      <c r="AR17" s="111"/>
      <c r="AS17" s="111"/>
      <c r="AT17" s="111"/>
      <c r="AU17" s="111"/>
    </row>
    <row r="18" spans="1:48" ht="15" customHeight="1">
      <c r="A18" s="138" t="s">
        <v>134</v>
      </c>
      <c r="C18" s="157">
        <v>5</v>
      </c>
      <c r="D18" s="158" t="s">
        <v>34</v>
      </c>
      <c r="E18" s="158"/>
      <c r="F18" s="158"/>
      <c r="G18" s="158"/>
      <c r="H18" s="159" t="s">
        <v>35</v>
      </c>
      <c r="I18" s="159"/>
      <c r="J18" s="159"/>
      <c r="K18" s="159" t="s">
        <v>155</v>
      </c>
      <c r="L18" s="159"/>
      <c r="M18" s="159"/>
      <c r="N18" s="159"/>
      <c r="O18" s="160"/>
      <c r="P18" s="161">
        <v>0</v>
      </c>
      <c r="Q18" s="162">
        <v>0</v>
      </c>
      <c r="R18" s="163"/>
      <c r="S18" s="164">
        <f>3-COUNTBLANK(P18:R18)</f>
        <v>2</v>
      </c>
      <c r="T18" s="165">
        <f>COUNTIF(P18:R18,"=2")</f>
        <v>0</v>
      </c>
      <c r="U18" s="166">
        <f>P18+Q18</f>
        <v>0</v>
      </c>
      <c r="V18" s="165">
        <f>R16+R17</f>
        <v>4</v>
      </c>
      <c r="W18" s="165">
        <f>U18-V18</f>
        <v>-4</v>
      </c>
      <c r="X18" s="165"/>
      <c r="Y18" s="167">
        <f>IF(S18&lt;=0,"",W18/S18)</f>
        <v>-2</v>
      </c>
      <c r="Z18" s="167"/>
      <c r="AA18" s="168">
        <f>IF(OR(Y18="",D18=""),"",IF(COUNTBLANK(P16:R18)&gt;3,"",RANK(Y18,Y$16:Z$18)))</f>
        <v>3</v>
      </c>
      <c r="AG18" s="110"/>
      <c r="AH18" s="152"/>
      <c r="AI18" s="152"/>
      <c r="AJ18" s="152"/>
      <c r="AK18" s="152"/>
      <c r="AL18" s="152"/>
      <c r="AM18" s="152"/>
      <c r="AN18" s="152"/>
      <c r="AO18" s="152"/>
      <c r="AP18" s="153"/>
      <c r="AQ18" s="110"/>
      <c r="AR18" s="152"/>
      <c r="AS18" s="152"/>
      <c r="AT18" s="152"/>
      <c r="AU18" s="122"/>
      <c r="AV18" s="122"/>
    </row>
    <row r="19" spans="25:47" ht="12.75">
      <c r="Y19" s="179"/>
      <c r="Z19" s="179"/>
      <c r="AG19" s="180"/>
      <c r="AH19" s="181"/>
      <c r="AI19" s="182"/>
      <c r="AJ19" s="181"/>
      <c r="AK19" s="112"/>
      <c r="AL19" s="181"/>
      <c r="AM19" s="153"/>
      <c r="AN19" s="153"/>
      <c r="AO19" s="153"/>
      <c r="AP19" s="153"/>
      <c r="AQ19" s="110"/>
      <c r="AR19" s="152"/>
      <c r="AS19" s="152"/>
      <c r="AT19" s="152"/>
      <c r="AU19" s="111"/>
    </row>
    <row r="20" spans="12:47" ht="12.75">
      <c r="L20" s="104"/>
      <c r="Z20" s="104"/>
      <c r="AA20" s="153"/>
      <c r="AB20" s="169"/>
      <c r="AC20" s="153"/>
      <c r="AD20"/>
      <c r="AE20" s="153"/>
      <c r="AF20" s="153"/>
      <c r="AG20" s="153"/>
      <c r="AH20" s="153"/>
      <c r="AI20" s="169"/>
      <c r="AJ20" s="153"/>
      <c r="AK20" s="112"/>
      <c r="AL20" s="153"/>
      <c r="AM20" s="153"/>
      <c r="AN20" s="153"/>
      <c r="AO20" s="153"/>
      <c r="AP20" s="153"/>
      <c r="AQ20" s="110"/>
      <c r="AR20" s="152"/>
      <c r="AS20" s="152"/>
      <c r="AT20" s="152"/>
      <c r="AU20" s="111"/>
    </row>
    <row r="21" spans="6:47" ht="12.75" customHeight="1">
      <c r="F21" s="183"/>
      <c r="G21" s="97" t="s">
        <v>142</v>
      </c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183"/>
      <c r="S21" s="183"/>
      <c r="AG21" s="110"/>
      <c r="AH21" s="153"/>
      <c r="AI21" s="169"/>
      <c r="AJ21" s="153"/>
      <c r="AK21" s="112"/>
      <c r="AL21" s="153"/>
      <c r="AM21" s="153"/>
      <c r="AN21" s="153"/>
      <c r="AO21" s="153"/>
      <c r="AP21" s="153"/>
      <c r="AQ21" s="110"/>
      <c r="AR21" s="152"/>
      <c r="AS21" s="152"/>
      <c r="AT21" s="152"/>
      <c r="AU21" s="111"/>
    </row>
    <row r="22" spans="9:47" ht="12.75">
      <c r="I22" s="183"/>
      <c r="J22" s="183"/>
      <c r="K22" s="183"/>
      <c r="L22" s="183"/>
      <c r="M22" s="183"/>
      <c r="N22" s="183"/>
      <c r="O22" s="183"/>
      <c r="AG22" s="110"/>
      <c r="AH22" s="153"/>
      <c r="AI22" s="169"/>
      <c r="AJ22" s="153"/>
      <c r="AK22" s="112"/>
      <c r="AL22" s="153"/>
      <c r="AM22" s="153"/>
      <c r="AN22" s="153"/>
      <c r="AO22" s="153"/>
      <c r="AP22" s="153"/>
      <c r="AQ22" s="110"/>
      <c r="AR22" s="152"/>
      <c r="AS22" s="152"/>
      <c r="AT22" s="152"/>
      <c r="AU22" s="111"/>
    </row>
    <row r="23" spans="5:47" ht="12.75">
      <c r="E23" s="184" t="s">
        <v>143</v>
      </c>
      <c r="F23" s="184"/>
      <c r="G23" s="184"/>
      <c r="H23" s="184"/>
      <c r="I23" s="185"/>
      <c r="J23" s="186" t="str">
        <f>IF(AA11=3,D11,IF(AA12=3,D12,IF(AA13=3,D13,"3è poule A")))</f>
        <v>KOENIG</v>
      </c>
      <c r="K23" s="186"/>
      <c r="L23" s="186"/>
      <c r="M23" s="186"/>
      <c r="N23" s="187">
        <v>0</v>
      </c>
      <c r="O23" s="188"/>
      <c r="P23" s="184" t="s">
        <v>144</v>
      </c>
      <c r="Q23" s="184"/>
      <c r="R23" s="184"/>
      <c r="S23" s="184"/>
      <c r="Z23" s="104"/>
      <c r="AA23" s="153"/>
      <c r="AB23" s="169"/>
      <c r="AC23" s="153"/>
      <c r="AD23"/>
      <c r="AE23" s="153"/>
      <c r="AF23" s="153"/>
      <c r="AG23" s="153"/>
      <c r="AH23" s="153"/>
      <c r="AI23" s="111"/>
      <c r="AJ23" s="111"/>
      <c r="AK23" s="112"/>
      <c r="AL23" s="153"/>
      <c r="AM23" s="153"/>
      <c r="AN23" s="153"/>
      <c r="AO23" s="153"/>
      <c r="AP23" s="153"/>
      <c r="AQ23" s="110"/>
      <c r="AR23" s="152"/>
      <c r="AS23" s="152"/>
      <c r="AT23" s="152"/>
      <c r="AU23" s="111"/>
    </row>
    <row r="24" spans="5:47" ht="12.75">
      <c r="E24" s="189" t="str">
        <f>IF(N23=N25,"",IF(N23&gt;N25,J25,J23))</f>
        <v>KOENIG</v>
      </c>
      <c r="F24" s="189"/>
      <c r="G24" s="189"/>
      <c r="H24" s="189"/>
      <c r="L24" s="190"/>
      <c r="P24" s="189" t="str">
        <f>IF(N23=N25,"",IF(N23&gt;N25,J23,J25))</f>
        <v>SPERANDIO</v>
      </c>
      <c r="Q24" s="189"/>
      <c r="R24" s="189"/>
      <c r="S24" s="189"/>
      <c r="Z24" s="104"/>
      <c r="AA24" s="153"/>
      <c r="AB24" s="169"/>
      <c r="AC24" s="153"/>
      <c r="AD24"/>
      <c r="AE24" s="153"/>
      <c r="AF24" s="153"/>
      <c r="AG24" s="153"/>
      <c r="AH24" s="153"/>
      <c r="AI24" s="111"/>
      <c r="AJ24" s="111"/>
      <c r="AK24" s="112"/>
      <c r="AL24" s="153"/>
      <c r="AM24" s="153"/>
      <c r="AN24" s="153"/>
      <c r="AO24" s="153"/>
      <c r="AP24" s="153"/>
      <c r="AQ24" s="153"/>
      <c r="AR24" s="153"/>
      <c r="AS24" s="153"/>
      <c r="AT24" s="153"/>
      <c r="AU24" s="111"/>
    </row>
    <row r="25" spans="8:46" ht="12.75">
      <c r="H25" s="111"/>
      <c r="I25" s="191"/>
      <c r="J25" s="186" t="str">
        <f>IF(AA16=3,D16,IF(AA17=3,D17,IF(AA18=3,D18,"3è poule B")))</f>
        <v>SPERANDIO</v>
      </c>
      <c r="K25" s="186"/>
      <c r="L25" s="186"/>
      <c r="M25" s="186"/>
      <c r="N25" s="187">
        <v>2</v>
      </c>
      <c r="O25" s="185"/>
      <c r="Z25" s="104"/>
      <c r="AA25" s="153"/>
      <c r="AB25" s="169"/>
      <c r="AC25" s="153"/>
      <c r="AD25"/>
      <c r="AE25" s="153"/>
      <c r="AF25" s="153"/>
      <c r="AG25" s="153"/>
      <c r="AH25" s="153"/>
      <c r="AI25" s="6"/>
      <c r="AL25" s="153"/>
      <c r="AM25" s="153"/>
      <c r="AN25" s="153"/>
      <c r="AO25" s="153"/>
      <c r="AP25" s="153"/>
      <c r="AQ25" s="153"/>
      <c r="AR25" s="153"/>
      <c r="AS25" s="153"/>
      <c r="AT25" s="153"/>
    </row>
    <row r="26" spans="37:46" s="6" customFormat="1" ht="12.75">
      <c r="AK26"/>
      <c r="AL26" s="153"/>
      <c r="AM26" s="153"/>
      <c r="AN26" s="153"/>
      <c r="AO26" s="153"/>
      <c r="AP26" s="153"/>
      <c r="AQ26" s="153"/>
      <c r="AR26" s="153"/>
      <c r="AS26" s="153"/>
      <c r="AT26" s="153"/>
    </row>
    <row r="27" spans="12:46" ht="12.75">
      <c r="L27" s="104"/>
      <c r="U27" s="192"/>
      <c r="V27" s="192"/>
      <c r="W27" s="192"/>
      <c r="X27" s="192"/>
      <c r="Y27" s="192"/>
      <c r="Z27" s="192"/>
      <c r="AA27" s="192"/>
      <c r="AB27" s="169"/>
      <c r="AC27" s="153"/>
      <c r="AD27"/>
      <c r="AE27" s="153"/>
      <c r="AF27" s="153"/>
      <c r="AG27" s="153"/>
      <c r="AH27" s="153"/>
      <c r="AI27" s="169"/>
      <c r="AJ27" s="153"/>
      <c r="AL27" s="153"/>
      <c r="AM27" s="153"/>
      <c r="AN27" s="153"/>
      <c r="AO27" s="153"/>
      <c r="AP27" s="153"/>
      <c r="AQ27" s="153"/>
      <c r="AR27" s="153"/>
      <c r="AS27" s="153"/>
      <c r="AT27" s="153"/>
    </row>
    <row r="28" spans="16:34" s="6" customFormat="1" ht="12.75">
      <c r="P28" s="6" t="s">
        <v>145</v>
      </c>
      <c r="S28" s="104"/>
      <c r="U28" s="192"/>
      <c r="V28" s="192"/>
      <c r="W28" s="192"/>
      <c r="X28" s="192"/>
      <c r="Y28" s="192"/>
      <c r="Z28" s="192"/>
      <c r="AA28" s="192"/>
      <c r="AB28" s="169"/>
      <c r="AC28" s="153"/>
      <c r="AD28"/>
      <c r="AE28" s="153"/>
      <c r="AF28" s="153"/>
      <c r="AG28" s="153"/>
      <c r="AH28" s="153"/>
    </row>
    <row r="29" spans="13:34" s="6" customFormat="1" ht="12.75">
      <c r="M29" s="185"/>
      <c r="N29" s="186" t="str">
        <f>IF(COUNTBLANK(P11:R13)&gt;3,"1er poule A",IF(AA11=1,D11,IF(AA12=1,D12,IF(AA13=1,D13,"1er poule A"))))</f>
        <v>VAXELAIRE</v>
      </c>
      <c r="O29" s="186"/>
      <c r="P29" s="186"/>
      <c r="Q29" s="186"/>
      <c r="R29" s="187">
        <v>1</v>
      </c>
      <c r="S29" s="188"/>
      <c r="Z29" s="104"/>
      <c r="AA29" s="153"/>
      <c r="AB29" s="169"/>
      <c r="AC29" s="153"/>
      <c r="AD29"/>
      <c r="AE29" s="153"/>
      <c r="AF29"/>
      <c r="AG29" s="153"/>
      <c r="AH29" s="153"/>
    </row>
    <row r="30" spans="8:24" s="6" customFormat="1" ht="12.75">
      <c r="H30" s="187">
        <v>1</v>
      </c>
      <c r="I30" s="189" t="str">
        <f>IF(R29=R31,"",IF(T30=N29,N31,N29))</f>
        <v>VAXELAIRE</v>
      </c>
      <c r="J30" s="189"/>
      <c r="K30" s="189"/>
      <c r="L30" s="189"/>
      <c r="O30" s="190"/>
      <c r="P30" s="190"/>
      <c r="T30" s="189" t="str">
        <f>IF(R29=R31,"",IF(R29&gt;R31,N29,N31))</f>
        <v>JEANDIDIER</v>
      </c>
      <c r="U30" s="189"/>
      <c r="V30" s="189"/>
      <c r="W30" s="187">
        <v>0</v>
      </c>
      <c r="X30" s="111"/>
    </row>
    <row r="31" spans="4:27" s="6" customFormat="1" ht="14.25" customHeight="1">
      <c r="D31" s="193" t="s">
        <v>146</v>
      </c>
      <c r="E31" s="193"/>
      <c r="F31" s="193"/>
      <c r="G31" s="194"/>
      <c r="H31" s="195"/>
      <c r="I31" s="196" t="s">
        <v>147</v>
      </c>
      <c r="J31" s="196"/>
      <c r="K31" s="196"/>
      <c r="L31" s="196"/>
      <c r="M31" s="191"/>
      <c r="N31" s="186" t="str">
        <f>IF(COUNTBLANK(P16:R18)&gt;3,"2è poule B",IF(AA16=2,D16,IF(AA17=2,D17,IF(AA18=2,D18,"2è poule B"))))</f>
        <v>JEANDIDIER</v>
      </c>
      <c r="O31" s="186"/>
      <c r="P31" s="186"/>
      <c r="Q31" s="186"/>
      <c r="R31" s="187">
        <v>2</v>
      </c>
      <c r="S31" s="185"/>
      <c r="X31" s="197"/>
      <c r="Y31" s="193" t="s">
        <v>148</v>
      </c>
      <c r="Z31" s="193"/>
      <c r="AA31" s="193"/>
    </row>
    <row r="32" spans="4:27" s="6" customFormat="1" ht="9" customHeight="1">
      <c r="D32" s="193"/>
      <c r="E32" s="193"/>
      <c r="F32" s="193"/>
      <c r="G32" s="194"/>
      <c r="H32" s="195"/>
      <c r="I32" s="196"/>
      <c r="J32" s="196"/>
      <c r="K32" s="196"/>
      <c r="L32" s="196"/>
      <c r="M32" s="111"/>
      <c r="O32" s="198"/>
      <c r="P32" s="198"/>
      <c r="R32" s="111"/>
      <c r="S32" s="111"/>
      <c r="X32" s="197"/>
      <c r="Y32" s="193"/>
      <c r="Z32" s="193"/>
      <c r="AA32" s="193"/>
    </row>
    <row r="33" spans="4:27" s="6" customFormat="1" ht="12.75">
      <c r="D33" s="199" t="str">
        <f>IF(H30=H36,"",IF(H30&gt;H36,I36,I30))</f>
        <v>ADELE</v>
      </c>
      <c r="E33" s="199"/>
      <c r="F33" s="199"/>
      <c r="G33" s="111"/>
      <c r="I33" s="199" t="str">
        <f>IF(H30=H36,"",IF(H30&gt;H36,I30,I36))</f>
        <v>VAXELAIRE</v>
      </c>
      <c r="J33" s="199"/>
      <c r="K33" s="199"/>
      <c r="L33" s="199"/>
      <c r="N33" s="200" t="s">
        <v>149</v>
      </c>
      <c r="O33" s="200"/>
      <c r="P33" s="200"/>
      <c r="Q33" s="200"/>
      <c r="R33" s="200"/>
      <c r="T33" s="121" t="s">
        <v>150</v>
      </c>
      <c r="U33" s="121"/>
      <c r="V33" s="121"/>
      <c r="Y33" s="186" t="str">
        <f>IF(W30=W36,"",IF(W30&gt;W36,T30,T36))</f>
        <v>OCHOISKI</v>
      </c>
      <c r="Z33" s="186"/>
      <c r="AA33" s="186"/>
    </row>
    <row r="34" spans="6:24" s="6" customFormat="1" ht="9" customHeight="1">
      <c r="F34" s="111"/>
      <c r="G34" s="197"/>
      <c r="H34" s="201"/>
      <c r="O34" s="198"/>
      <c r="P34" s="198"/>
      <c r="W34" s="113"/>
      <c r="X34" s="202"/>
    </row>
    <row r="35" spans="7:24" s="6" customFormat="1" ht="12.75">
      <c r="G35" s="197"/>
      <c r="H35" s="201"/>
      <c r="M35" s="185"/>
      <c r="N35" s="186" t="str">
        <f>IF(COUNTBLANK(P16:R18)&gt;3,"1er poule B",IF(AA16=1,D16,IF(AA17=1,D17,IF(AA18=1,D18,"1er poule B"))))</f>
        <v>OCHOISKI</v>
      </c>
      <c r="O35" s="186"/>
      <c r="P35" s="186"/>
      <c r="Q35" s="186"/>
      <c r="R35" s="187">
        <v>2</v>
      </c>
      <c r="S35" s="188"/>
      <c r="X35" s="202"/>
    </row>
    <row r="36" spans="1:24" s="6" customFormat="1" ht="12.75">
      <c r="A36" s="153"/>
      <c r="B36" s="153"/>
      <c r="C36" s="153"/>
      <c r="D36" s="203"/>
      <c r="H36" s="187">
        <v>0</v>
      </c>
      <c r="I36" s="189" t="str">
        <f>IF(R35=R37,"",IF(T36=N35,N37,N35))</f>
        <v>ADELE</v>
      </c>
      <c r="J36" s="189"/>
      <c r="K36" s="189"/>
      <c r="L36" s="189"/>
      <c r="O36" s="190"/>
      <c r="P36" s="190"/>
      <c r="T36" s="189" t="str">
        <f>IF(R35=R37,"",IF(R35&gt;R37,N35,N37))</f>
        <v>OCHOISKI</v>
      </c>
      <c r="U36" s="189"/>
      <c r="V36" s="189"/>
      <c r="W36" s="187">
        <v>3</v>
      </c>
      <c r="X36" s="111"/>
    </row>
    <row r="37" spans="1:27" s="6" customFormat="1" ht="12.75">
      <c r="A37" s="153"/>
      <c r="B37" s="153"/>
      <c r="C37" s="153"/>
      <c r="D37" s="203"/>
      <c r="J37" s="111"/>
      <c r="K37" s="111"/>
      <c r="M37" s="191"/>
      <c r="N37" s="186" t="str">
        <f>IF(COUNTBLANK(P11:R13)&gt;3,"2è poule A",IF(AA11=2,D11,IF(AA12=2,D12,IF(AA13=2,D13,"2è poule A"))))</f>
        <v>ADELE</v>
      </c>
      <c r="O37" s="186"/>
      <c r="P37" s="186"/>
      <c r="Q37" s="186"/>
      <c r="R37" s="187">
        <v>0</v>
      </c>
      <c r="S37" s="185"/>
      <c r="Y37" s="184" t="s">
        <v>151</v>
      </c>
      <c r="Z37" s="184"/>
      <c r="AA37" s="184"/>
    </row>
    <row r="38" spans="1:27" s="6" customFormat="1" ht="12.75">
      <c r="A38" s="153"/>
      <c r="B38" s="153"/>
      <c r="C38" s="153"/>
      <c r="D38" s="203"/>
      <c r="O38" s="104"/>
      <c r="Y38" s="199" t="str">
        <f>IF(W30=W36,"",IF(Y33=T30,T36,T30))</f>
        <v>JEANDIDIER</v>
      </c>
      <c r="Z38" s="199"/>
      <c r="AA38" s="199"/>
    </row>
    <row r="39" spans="1:4" ht="17.25" customHeight="1">
      <c r="A39" s="203"/>
      <c r="B39" s="203"/>
      <c r="C39" s="203"/>
      <c r="D39" s="203"/>
    </row>
    <row r="40" spans="1:28" ht="12.75" customHeight="1">
      <c r="A40" s="111"/>
      <c r="C40" s="204"/>
      <c r="D40" s="204"/>
      <c r="E40" s="204"/>
      <c r="F40" s="204"/>
      <c r="G40" s="204"/>
      <c r="H40" s="204"/>
      <c r="I40" s="204"/>
      <c r="J40" s="205" t="s">
        <v>152</v>
      </c>
      <c r="K40" s="205"/>
      <c r="L40" s="205"/>
      <c r="M40" s="205"/>
      <c r="N40" s="205"/>
      <c r="O40" s="205"/>
      <c r="P40" s="206">
        <v>61</v>
      </c>
      <c r="Q40" s="206"/>
      <c r="R40" s="206"/>
      <c r="S40" s="207" t="s">
        <v>232</v>
      </c>
      <c r="T40" s="207"/>
      <c r="U40" s="207"/>
      <c r="V40" s="204"/>
      <c r="W40" s="204"/>
      <c r="X40" s="204"/>
      <c r="Y40" s="204"/>
      <c r="Z40" s="204"/>
      <c r="AA40" s="204"/>
      <c r="AB40" s="111"/>
    </row>
    <row r="41" spans="1:31" ht="12.75" customHeight="1">
      <c r="A41" s="111"/>
      <c r="J41" s="205"/>
      <c r="K41" s="205"/>
      <c r="L41" s="205"/>
      <c r="M41" s="205"/>
      <c r="N41" s="205"/>
      <c r="O41" s="205"/>
      <c r="P41" s="206"/>
      <c r="Q41" s="206"/>
      <c r="R41" s="206"/>
      <c r="S41" s="207"/>
      <c r="T41" s="207"/>
      <c r="U41" s="207"/>
      <c r="AC41" s="208"/>
      <c r="AD41" s="209"/>
      <c r="AE41" s="210"/>
    </row>
    <row r="42" spans="29:46" ht="4.5" customHeight="1">
      <c r="AC42" s="208"/>
      <c r="AD42" s="209"/>
      <c r="AH42" s="153"/>
      <c r="AI42" s="169"/>
      <c r="AJ42" s="153"/>
      <c r="AL42" s="153"/>
      <c r="AM42" s="153"/>
      <c r="AN42" s="153"/>
      <c r="AO42" s="153"/>
      <c r="AP42" s="153"/>
      <c r="AQ42" s="153"/>
      <c r="AR42" s="153"/>
      <c r="AS42" s="153"/>
      <c r="AT42" s="153"/>
    </row>
    <row r="43" spans="33:37" s="152" customFormat="1" ht="12.75">
      <c r="AG43" s="180"/>
      <c r="AI43" s="180"/>
      <c r="AK43" s="211"/>
    </row>
    <row r="44" spans="5:37" s="152" customFormat="1" ht="12.75"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3"/>
      <c r="R44" s="213"/>
      <c r="T44" s="212"/>
      <c r="Y44" s="214"/>
      <c r="Z44" s="214"/>
      <c r="AA44" s="214"/>
      <c r="AB44" s="214"/>
      <c r="AG44" s="180"/>
      <c r="AI44" s="180"/>
      <c r="AK44" s="211"/>
    </row>
    <row r="45" spans="4:37" s="152" customFormat="1" ht="12.75">
      <c r="D45" s="215"/>
      <c r="E45" s="212"/>
      <c r="F45" s="212"/>
      <c r="G45" s="212"/>
      <c r="H45" s="212"/>
      <c r="J45" s="215"/>
      <c r="K45" s="215"/>
      <c r="L45" s="215"/>
      <c r="M45" s="212"/>
      <c r="N45" s="212"/>
      <c r="O45" s="212"/>
      <c r="Q45" s="212"/>
      <c r="S45" s="213"/>
      <c r="T45" s="212"/>
      <c r="Y45" s="214"/>
      <c r="Z45" s="214"/>
      <c r="AA45" s="214"/>
      <c r="AB45" s="214"/>
      <c r="AG45" s="180"/>
      <c r="AI45" s="180"/>
      <c r="AK45" s="211"/>
    </row>
    <row r="46" spans="22:35" s="152" customFormat="1" ht="12.75">
      <c r="V46" s="216"/>
      <c r="W46" s="217"/>
      <c r="X46" s="217"/>
      <c r="Y46" s="216"/>
      <c r="Z46" s="216"/>
      <c r="AH46" s="115"/>
      <c r="AI46" s="115"/>
    </row>
    <row r="47" spans="22:35" s="152" customFormat="1" ht="12.75">
      <c r="V47" s="216"/>
      <c r="W47" s="217"/>
      <c r="X47" s="217"/>
      <c r="Y47" s="216"/>
      <c r="Z47" s="218"/>
      <c r="AG47" s="180"/>
      <c r="AH47" s="115"/>
      <c r="AI47" s="115"/>
    </row>
    <row r="48" spans="22:35" s="152" customFormat="1" ht="12.75">
      <c r="V48" s="216"/>
      <c r="W48" s="217"/>
      <c r="X48" s="217"/>
      <c r="Y48" s="216"/>
      <c r="Z48" s="218"/>
      <c r="AG48" s="180"/>
      <c r="AH48" s="115"/>
      <c r="AI48" s="115"/>
    </row>
    <row r="49" spans="4:36" s="152" customFormat="1" ht="12.75">
      <c r="D49" s="181"/>
      <c r="E49" s="181"/>
      <c r="F49" s="181"/>
      <c r="AG49" s="180"/>
      <c r="AH49" s="115"/>
      <c r="AI49" s="115"/>
      <c r="AJ49" s="115"/>
    </row>
    <row r="50" spans="33:37" s="152" customFormat="1" ht="12.75">
      <c r="AG50" s="180"/>
      <c r="AI50" s="180"/>
      <c r="AK50" s="211"/>
    </row>
    <row r="51" spans="4:37" s="152" customFormat="1" ht="12.75">
      <c r="D51" s="124"/>
      <c r="E51" s="124"/>
      <c r="F51" s="124"/>
      <c r="S51" s="219"/>
      <c r="T51" s="219"/>
      <c r="U51" s="219"/>
      <c r="V51" s="219"/>
      <c r="W51" s="219"/>
      <c r="X51" s="219"/>
      <c r="AG51" s="180"/>
      <c r="AI51" s="180"/>
      <c r="AK51" s="211"/>
    </row>
    <row r="52" spans="19:37" s="152" customFormat="1" ht="12.75">
      <c r="S52" s="219"/>
      <c r="T52" s="219"/>
      <c r="U52" s="219"/>
      <c r="V52" s="219"/>
      <c r="W52" s="219"/>
      <c r="X52" s="219"/>
      <c r="AI52" s="180"/>
      <c r="AK52" s="211"/>
    </row>
    <row r="53" spans="4:33" s="152" customFormat="1" ht="12.75">
      <c r="D53" s="181"/>
      <c r="E53" s="181"/>
      <c r="F53" s="181"/>
      <c r="G53" s="181"/>
      <c r="O53" s="181"/>
      <c r="P53" s="181"/>
      <c r="Q53" s="181"/>
      <c r="R53" s="181"/>
      <c r="Y53" s="220"/>
      <c r="Z53" s="220"/>
      <c r="AA53" s="221"/>
      <c r="AG53" s="180"/>
    </row>
    <row r="54" spans="4:33" s="152" customFormat="1" ht="12.75">
      <c r="D54" s="181"/>
      <c r="E54" s="181"/>
      <c r="F54" s="181"/>
      <c r="G54" s="181"/>
      <c r="O54" s="181"/>
      <c r="P54" s="181"/>
      <c r="Q54" s="181"/>
      <c r="R54" s="181"/>
      <c r="Y54" s="220"/>
      <c r="Z54" s="220"/>
      <c r="AA54" s="221"/>
      <c r="AG54" s="180"/>
    </row>
    <row r="55" spans="4:33" s="152" customFormat="1" ht="12.75">
      <c r="D55" s="181"/>
      <c r="E55" s="181"/>
      <c r="F55" s="181"/>
      <c r="G55" s="181"/>
      <c r="O55" s="181"/>
      <c r="P55" s="181"/>
      <c r="Q55" s="181"/>
      <c r="R55" s="181"/>
      <c r="Y55" s="220"/>
      <c r="Z55" s="220"/>
      <c r="AA55" s="221"/>
      <c r="AG55" s="180"/>
    </row>
    <row r="56" spans="33:37" s="152" customFormat="1" ht="12.75">
      <c r="AG56" s="180"/>
      <c r="AI56" s="180"/>
      <c r="AK56" s="211"/>
    </row>
    <row r="57" spans="4:36" s="152" customFormat="1" ht="12.75">
      <c r="D57" s="124"/>
      <c r="E57" s="124"/>
      <c r="F57" s="124"/>
      <c r="AG57" s="180"/>
      <c r="AH57" s="115"/>
      <c r="AI57" s="115"/>
      <c r="AJ57" s="115"/>
    </row>
    <row r="58" spans="4:33" s="152" customFormat="1" ht="12.75">
      <c r="D58" s="181"/>
      <c r="E58" s="181"/>
      <c r="F58" s="181"/>
      <c r="G58" s="181"/>
      <c r="O58" s="181"/>
      <c r="P58" s="181"/>
      <c r="Q58" s="181"/>
      <c r="R58" s="181"/>
      <c r="Y58" s="220"/>
      <c r="Z58" s="220"/>
      <c r="AA58" s="221"/>
      <c r="AG58" s="180"/>
    </row>
    <row r="59" spans="4:33" s="152" customFormat="1" ht="12.75">
      <c r="D59" s="181"/>
      <c r="E59" s="181"/>
      <c r="F59" s="181"/>
      <c r="G59" s="181"/>
      <c r="O59" s="181"/>
      <c r="P59" s="181"/>
      <c r="Q59" s="181"/>
      <c r="R59" s="181"/>
      <c r="Y59" s="220"/>
      <c r="Z59" s="220"/>
      <c r="AA59" s="221"/>
      <c r="AG59" s="180"/>
    </row>
    <row r="60" spans="4:48" s="152" customFormat="1" ht="12.75">
      <c r="D60" s="181"/>
      <c r="E60" s="181"/>
      <c r="F60" s="181"/>
      <c r="G60" s="181"/>
      <c r="O60" s="181"/>
      <c r="P60" s="181"/>
      <c r="Q60" s="181"/>
      <c r="R60" s="181"/>
      <c r="Y60" s="220"/>
      <c r="Z60" s="220"/>
      <c r="AA60" s="221"/>
      <c r="AG60" s="180"/>
      <c r="AR60" s="115"/>
      <c r="AS60" s="115"/>
      <c r="AT60" s="115"/>
      <c r="AU60" s="115"/>
      <c r="AV60" s="115"/>
    </row>
    <row r="61" spans="33:46" s="152" customFormat="1" ht="12.75">
      <c r="AG61" s="180"/>
      <c r="AH61" s="181"/>
      <c r="AI61" s="182"/>
      <c r="AJ61" s="181"/>
      <c r="AK61" s="211"/>
      <c r="AL61" s="181"/>
      <c r="AT61" s="222"/>
    </row>
    <row r="62" spans="33:37" s="152" customFormat="1" ht="12.75">
      <c r="AG62" s="180"/>
      <c r="AI62" s="180"/>
      <c r="AK62" s="211"/>
    </row>
    <row r="63" spans="10:37" s="152" customFormat="1" ht="12.75">
      <c r="J63" s="223"/>
      <c r="K63" s="223"/>
      <c r="L63" s="223"/>
      <c r="M63" s="223"/>
      <c r="AG63" s="180"/>
      <c r="AI63" s="180"/>
      <c r="AK63" s="211"/>
    </row>
    <row r="64" spans="10:37" s="152" customFormat="1" ht="12.75">
      <c r="J64" s="223"/>
      <c r="K64" s="223"/>
      <c r="L64" s="223"/>
      <c r="M64" s="223"/>
      <c r="O64" s="180"/>
      <c r="AG64" s="180"/>
      <c r="AI64" s="180"/>
      <c r="AK64" s="211"/>
    </row>
    <row r="65" s="152" customFormat="1" ht="12.75">
      <c r="AK65" s="211"/>
    </row>
    <row r="66" spans="12:37" s="152" customFormat="1" ht="12.75">
      <c r="L66" s="224"/>
      <c r="AK66" s="211"/>
    </row>
    <row r="67" s="152" customFormat="1" ht="12.75">
      <c r="AK67" s="211"/>
    </row>
    <row r="68" s="152" customFormat="1" ht="12.75">
      <c r="AK68" s="211"/>
    </row>
    <row r="69" spans="33:37" s="152" customFormat="1" ht="12.75">
      <c r="AG69" s="180"/>
      <c r="AI69" s="180"/>
      <c r="AK69" s="211"/>
    </row>
    <row r="70" spans="12:37" s="152" customFormat="1" ht="12.75">
      <c r="L70" s="180"/>
      <c r="AG70" s="180"/>
      <c r="AI70" s="180"/>
      <c r="AK70" s="211"/>
    </row>
    <row r="71" s="152" customFormat="1" ht="12.75">
      <c r="S71" s="180"/>
    </row>
    <row r="72" s="152" customFormat="1" ht="12.75"/>
    <row r="73" spans="15:16" s="152" customFormat="1" ht="12.75">
      <c r="O73" s="224"/>
      <c r="P73" s="224"/>
    </row>
    <row r="74" s="152" customFormat="1" ht="12.75"/>
    <row r="75" spans="15:16" s="152" customFormat="1" ht="12.75">
      <c r="O75" s="224"/>
      <c r="P75" s="224"/>
    </row>
    <row r="76" spans="15:16" s="152" customFormat="1" ht="12.75">
      <c r="O76" s="224"/>
      <c r="P76" s="224"/>
    </row>
    <row r="77" spans="15:24" s="152" customFormat="1" ht="12.75">
      <c r="O77" s="224"/>
      <c r="P77" s="224"/>
      <c r="W77" s="216"/>
      <c r="X77" s="216"/>
    </row>
    <row r="78" s="152" customFormat="1" ht="12.75">
      <c r="X78" s="216"/>
    </row>
    <row r="79" spans="15:16" s="152" customFormat="1" ht="12.75">
      <c r="O79" s="224"/>
      <c r="P79" s="224"/>
    </row>
    <row r="80" s="152" customFormat="1" ht="12.75"/>
    <row r="81" s="152" customFormat="1" ht="12.75">
      <c r="O81" s="180"/>
    </row>
    <row r="82" spans="33:37" s="152" customFormat="1" ht="12.75">
      <c r="AG82" s="180"/>
      <c r="AI82" s="180"/>
      <c r="AK82" s="211"/>
    </row>
    <row r="83" spans="33:37" s="152" customFormat="1" ht="12.75">
      <c r="AG83" s="180"/>
      <c r="AI83" s="180"/>
      <c r="AK83" s="211"/>
    </row>
    <row r="84" spans="29:37" s="152" customFormat="1" ht="12.75">
      <c r="AC84" s="225"/>
      <c r="AD84" s="226"/>
      <c r="AE84" s="227"/>
      <c r="AG84" s="180"/>
      <c r="AI84" s="180"/>
      <c r="AK84" s="211"/>
    </row>
    <row r="85" spans="29:37" s="152" customFormat="1" ht="12.75">
      <c r="AC85" s="225"/>
      <c r="AD85" s="226"/>
      <c r="AG85" s="180"/>
      <c r="AI85" s="180"/>
      <c r="AK85" s="211"/>
    </row>
    <row r="86" spans="33:37" s="152" customFormat="1" ht="12.75">
      <c r="AG86" s="180"/>
      <c r="AI86" s="180"/>
      <c r="AK86" s="211"/>
    </row>
    <row r="87" spans="5:37" s="152" customFormat="1" ht="12.75"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3"/>
      <c r="R87" s="213"/>
      <c r="T87" s="212"/>
      <c r="Y87" s="214"/>
      <c r="Z87" s="214"/>
      <c r="AA87" s="214"/>
      <c r="AB87" s="214"/>
      <c r="AG87" s="180"/>
      <c r="AI87" s="180"/>
      <c r="AK87" s="211"/>
    </row>
    <row r="88" spans="4:37" s="152" customFormat="1" ht="12.75">
      <c r="D88" s="215"/>
      <c r="E88" s="212"/>
      <c r="F88" s="212"/>
      <c r="G88" s="212"/>
      <c r="H88" s="212"/>
      <c r="J88" s="215"/>
      <c r="K88" s="215"/>
      <c r="L88" s="215"/>
      <c r="M88" s="212"/>
      <c r="N88" s="212"/>
      <c r="O88" s="212"/>
      <c r="Q88" s="212"/>
      <c r="S88" s="213"/>
      <c r="T88" s="212"/>
      <c r="Y88" s="214"/>
      <c r="Z88" s="214"/>
      <c r="AA88" s="214"/>
      <c r="AB88" s="214"/>
      <c r="AG88" s="180"/>
      <c r="AI88" s="180"/>
      <c r="AK88" s="211"/>
    </row>
    <row r="89" spans="22:35" s="152" customFormat="1" ht="12.75">
      <c r="V89" s="216"/>
      <c r="W89" s="217"/>
      <c r="X89" s="217"/>
      <c r="Y89" s="216"/>
      <c r="Z89" s="216"/>
      <c r="AH89" s="115"/>
      <c r="AI89" s="115"/>
    </row>
    <row r="90" spans="22:35" s="152" customFormat="1" ht="12.75">
      <c r="V90" s="216"/>
      <c r="W90" s="217"/>
      <c r="X90" s="217"/>
      <c r="Y90" s="216"/>
      <c r="Z90" s="218"/>
      <c r="AG90" s="180"/>
      <c r="AH90" s="115"/>
      <c r="AI90" s="115"/>
    </row>
    <row r="91" spans="22:35" s="152" customFormat="1" ht="12.75">
      <c r="V91" s="216"/>
      <c r="W91" s="217"/>
      <c r="X91" s="217"/>
      <c r="Y91" s="216"/>
      <c r="Z91" s="218"/>
      <c r="AG91" s="180"/>
      <c r="AH91" s="115"/>
      <c r="AI91" s="115"/>
    </row>
    <row r="92" spans="4:36" s="152" customFormat="1" ht="12.75">
      <c r="D92" s="181"/>
      <c r="E92" s="181"/>
      <c r="F92" s="181"/>
      <c r="AG92" s="180"/>
      <c r="AH92" s="115"/>
      <c r="AI92" s="115"/>
      <c r="AJ92" s="115"/>
    </row>
    <row r="93" spans="33:37" s="152" customFormat="1" ht="12.75">
      <c r="AG93" s="180"/>
      <c r="AI93" s="180"/>
      <c r="AK93" s="211"/>
    </row>
    <row r="94" spans="4:37" s="152" customFormat="1" ht="12.75">
      <c r="D94" s="124"/>
      <c r="E94" s="124"/>
      <c r="F94" s="124"/>
      <c r="S94" s="219"/>
      <c r="T94" s="219"/>
      <c r="U94" s="219"/>
      <c r="V94" s="219"/>
      <c r="W94" s="219"/>
      <c r="X94" s="219"/>
      <c r="AG94" s="180"/>
      <c r="AI94" s="180"/>
      <c r="AK94" s="211"/>
    </row>
    <row r="95" spans="19:37" s="152" customFormat="1" ht="12.75">
      <c r="S95" s="219"/>
      <c r="T95" s="219"/>
      <c r="U95" s="219"/>
      <c r="V95" s="219"/>
      <c r="W95" s="219"/>
      <c r="X95" s="219"/>
      <c r="AI95" s="180"/>
      <c r="AK95" s="211"/>
    </row>
    <row r="96" spans="4:33" s="152" customFormat="1" ht="12.75">
      <c r="D96" s="181"/>
      <c r="E96" s="181"/>
      <c r="F96" s="181"/>
      <c r="G96" s="181"/>
      <c r="O96" s="181"/>
      <c r="P96" s="181"/>
      <c r="Q96" s="181"/>
      <c r="R96" s="181"/>
      <c r="Y96" s="220"/>
      <c r="Z96" s="220"/>
      <c r="AA96" s="221"/>
      <c r="AG96" s="180"/>
    </row>
    <row r="97" spans="4:33" s="152" customFormat="1" ht="12.75">
      <c r="D97" s="181"/>
      <c r="E97" s="181"/>
      <c r="F97" s="181"/>
      <c r="G97" s="181"/>
      <c r="O97" s="181"/>
      <c r="P97" s="181"/>
      <c r="Q97" s="181"/>
      <c r="R97" s="181"/>
      <c r="Y97" s="220"/>
      <c r="Z97" s="220"/>
      <c r="AA97" s="221"/>
      <c r="AG97" s="180"/>
    </row>
    <row r="98" spans="4:33" s="152" customFormat="1" ht="12.75">
      <c r="D98" s="181"/>
      <c r="E98" s="181"/>
      <c r="F98" s="181"/>
      <c r="G98" s="181"/>
      <c r="O98" s="181"/>
      <c r="P98" s="181"/>
      <c r="Q98" s="181"/>
      <c r="R98" s="181"/>
      <c r="Y98" s="220"/>
      <c r="Z98" s="220"/>
      <c r="AA98" s="221"/>
      <c r="AG98" s="180"/>
    </row>
    <row r="99" spans="33:37" s="152" customFormat="1" ht="12.75">
      <c r="AG99" s="180"/>
      <c r="AI99" s="180"/>
      <c r="AK99" s="211"/>
    </row>
    <row r="100" spans="4:36" s="152" customFormat="1" ht="12.75">
      <c r="D100" s="124"/>
      <c r="E100" s="124"/>
      <c r="F100" s="124"/>
      <c r="AG100" s="180"/>
      <c r="AH100" s="115"/>
      <c r="AI100" s="115"/>
      <c r="AJ100" s="115"/>
    </row>
    <row r="101" spans="4:33" s="152" customFormat="1" ht="12.75">
      <c r="D101" s="181"/>
      <c r="E101" s="181"/>
      <c r="F101" s="181"/>
      <c r="G101" s="181"/>
      <c r="O101" s="181"/>
      <c r="P101" s="181"/>
      <c r="Q101" s="181"/>
      <c r="R101" s="181"/>
      <c r="Y101" s="220"/>
      <c r="Z101" s="220"/>
      <c r="AA101" s="221"/>
      <c r="AG101" s="180"/>
    </row>
    <row r="102" spans="4:33" s="152" customFormat="1" ht="12.75">
      <c r="D102" s="181"/>
      <c r="E102" s="181"/>
      <c r="F102" s="181"/>
      <c r="G102" s="181"/>
      <c r="O102" s="181"/>
      <c r="P102" s="181"/>
      <c r="Q102" s="181"/>
      <c r="R102" s="181"/>
      <c r="Y102" s="220"/>
      <c r="Z102" s="220"/>
      <c r="AA102" s="221"/>
      <c r="AG102" s="180"/>
    </row>
    <row r="103" spans="4:48" s="152" customFormat="1" ht="12.75">
      <c r="D103" s="181"/>
      <c r="E103" s="181"/>
      <c r="F103" s="181"/>
      <c r="G103" s="181"/>
      <c r="O103" s="181"/>
      <c r="P103" s="181"/>
      <c r="Q103" s="181"/>
      <c r="R103" s="181"/>
      <c r="Y103" s="220"/>
      <c r="Z103" s="220"/>
      <c r="AA103" s="221"/>
      <c r="AG103" s="180"/>
      <c r="AR103" s="115"/>
      <c r="AS103" s="115"/>
      <c r="AT103" s="115"/>
      <c r="AU103" s="115"/>
      <c r="AV103" s="115"/>
    </row>
    <row r="104" spans="33:46" s="152" customFormat="1" ht="12.75">
      <c r="AG104" s="180"/>
      <c r="AH104" s="181"/>
      <c r="AI104" s="182"/>
      <c r="AJ104" s="181"/>
      <c r="AK104" s="211"/>
      <c r="AL104" s="181"/>
      <c r="AT104" s="222"/>
    </row>
    <row r="105" spans="33:37" s="152" customFormat="1" ht="12.75">
      <c r="AG105" s="180"/>
      <c r="AI105" s="180"/>
      <c r="AK105" s="211"/>
    </row>
    <row r="106" spans="10:37" s="152" customFormat="1" ht="12.75">
      <c r="J106" s="223"/>
      <c r="K106" s="223"/>
      <c r="L106" s="223"/>
      <c r="M106" s="223"/>
      <c r="AG106" s="180"/>
      <c r="AI106" s="180"/>
      <c r="AK106" s="211"/>
    </row>
    <row r="107" spans="10:37" s="152" customFormat="1" ht="12.75">
      <c r="J107" s="223"/>
      <c r="K107" s="223"/>
      <c r="L107" s="223"/>
      <c r="M107" s="223"/>
      <c r="O107" s="180"/>
      <c r="AG107" s="180"/>
      <c r="AI107" s="180"/>
      <c r="AK107" s="211"/>
    </row>
    <row r="108" s="152" customFormat="1" ht="12.75">
      <c r="AK108" s="211"/>
    </row>
    <row r="109" spans="12:37" s="152" customFormat="1" ht="12.75">
      <c r="L109" s="224"/>
      <c r="AK109" s="211"/>
    </row>
    <row r="110" s="152" customFormat="1" ht="12.75">
      <c r="AK110" s="211"/>
    </row>
    <row r="111" s="152" customFormat="1" ht="12.75">
      <c r="AK111" s="211"/>
    </row>
    <row r="112" spans="33:37" s="152" customFormat="1" ht="12.75">
      <c r="AG112" s="180"/>
      <c r="AI112" s="180"/>
      <c r="AK112" s="211"/>
    </row>
    <row r="113" spans="12:37" s="152" customFormat="1" ht="12.75">
      <c r="L113" s="180"/>
      <c r="AG113" s="180"/>
      <c r="AI113" s="180"/>
      <c r="AK113" s="211"/>
    </row>
    <row r="114" s="152" customFormat="1" ht="12.75">
      <c r="S114" s="180"/>
    </row>
    <row r="115" s="152" customFormat="1" ht="12.75"/>
    <row r="116" spans="15:16" s="152" customFormat="1" ht="12.75">
      <c r="O116" s="224"/>
      <c r="P116" s="224"/>
    </row>
    <row r="117" s="152" customFormat="1" ht="12.75"/>
    <row r="118" spans="15:16" s="152" customFormat="1" ht="12.75">
      <c r="O118" s="224"/>
      <c r="P118" s="224"/>
    </row>
    <row r="119" spans="15:16" s="152" customFormat="1" ht="12.75">
      <c r="O119" s="224"/>
      <c r="P119" s="224"/>
    </row>
    <row r="120" spans="15:24" s="152" customFormat="1" ht="12.75">
      <c r="O120" s="224"/>
      <c r="P120" s="224"/>
      <c r="W120" s="216"/>
      <c r="X120" s="216"/>
    </row>
    <row r="121" s="152" customFormat="1" ht="12.75">
      <c r="X121" s="216"/>
    </row>
    <row r="122" spans="15:16" s="152" customFormat="1" ht="12.75">
      <c r="O122" s="224"/>
      <c r="P122" s="224"/>
    </row>
    <row r="123" s="152" customFormat="1" ht="12.75"/>
    <row r="124" s="152" customFormat="1" ht="12.75">
      <c r="O124" s="180"/>
    </row>
    <row r="125" spans="33:37" s="152" customFormat="1" ht="12.75">
      <c r="AG125" s="180"/>
      <c r="AI125" s="180"/>
      <c r="AK125" s="211"/>
    </row>
    <row r="126" spans="33:37" s="152" customFormat="1" ht="12.75">
      <c r="AG126" s="180"/>
      <c r="AI126" s="180"/>
      <c r="AK126" s="211"/>
    </row>
    <row r="127" spans="29:37" s="152" customFormat="1" ht="12.75">
      <c r="AC127" s="225"/>
      <c r="AD127" s="226"/>
      <c r="AE127" s="227"/>
      <c r="AG127" s="180"/>
      <c r="AI127" s="180"/>
      <c r="AK127" s="211"/>
    </row>
    <row r="128" spans="29:37" s="152" customFormat="1" ht="12.75">
      <c r="AC128" s="225"/>
      <c r="AD128" s="226"/>
      <c r="AG128" s="180"/>
      <c r="AI128" s="180"/>
      <c r="AK128" s="211"/>
    </row>
    <row r="129" spans="33:37" s="152" customFormat="1" ht="12.75">
      <c r="AG129" s="180"/>
      <c r="AI129" s="180"/>
      <c r="AK129" s="211"/>
    </row>
    <row r="130" spans="5:37" s="152" customFormat="1" ht="12.75"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3"/>
      <c r="R130" s="213"/>
      <c r="T130" s="212"/>
      <c r="Y130" s="214"/>
      <c r="Z130" s="214"/>
      <c r="AA130" s="214"/>
      <c r="AB130" s="214"/>
      <c r="AG130" s="180"/>
      <c r="AI130" s="180"/>
      <c r="AK130" s="211"/>
    </row>
    <row r="131" spans="4:37" s="152" customFormat="1" ht="12.75">
      <c r="D131" s="215"/>
      <c r="E131" s="212"/>
      <c r="F131" s="212"/>
      <c r="G131" s="212"/>
      <c r="H131" s="212"/>
      <c r="J131" s="215"/>
      <c r="K131" s="215"/>
      <c r="L131" s="215"/>
      <c r="M131" s="212"/>
      <c r="N131" s="212"/>
      <c r="O131" s="212"/>
      <c r="Q131" s="212"/>
      <c r="S131" s="213"/>
      <c r="T131" s="212"/>
      <c r="Y131" s="214"/>
      <c r="Z131" s="214"/>
      <c r="AA131" s="214"/>
      <c r="AB131" s="214"/>
      <c r="AG131" s="180"/>
      <c r="AI131" s="180"/>
      <c r="AK131" s="211"/>
    </row>
    <row r="132" spans="22:35" s="152" customFormat="1" ht="12.75">
      <c r="V132" s="216"/>
      <c r="W132" s="217"/>
      <c r="X132" s="217"/>
      <c r="Y132" s="216"/>
      <c r="Z132" s="216"/>
      <c r="AH132" s="115"/>
      <c r="AI132" s="115"/>
    </row>
    <row r="133" spans="22:35" s="152" customFormat="1" ht="12.75">
      <c r="V133" s="216"/>
      <c r="W133" s="217"/>
      <c r="X133" s="217"/>
      <c r="Y133" s="216"/>
      <c r="Z133" s="218"/>
      <c r="AG133" s="180"/>
      <c r="AH133" s="115"/>
      <c r="AI133" s="115"/>
    </row>
    <row r="134" spans="22:35" s="152" customFormat="1" ht="12.75">
      <c r="V134" s="216"/>
      <c r="W134" s="217"/>
      <c r="X134" s="217"/>
      <c r="Y134" s="216"/>
      <c r="Z134" s="218"/>
      <c r="AG134" s="180"/>
      <c r="AH134" s="115"/>
      <c r="AI134" s="115"/>
    </row>
    <row r="135" spans="4:36" s="152" customFormat="1" ht="12.75">
      <c r="D135" s="181"/>
      <c r="E135" s="181"/>
      <c r="F135" s="181"/>
      <c r="AG135" s="180"/>
      <c r="AH135" s="115"/>
      <c r="AI135" s="115"/>
      <c r="AJ135" s="115"/>
    </row>
    <row r="136" spans="33:37" s="152" customFormat="1" ht="12.75">
      <c r="AG136" s="180"/>
      <c r="AI136" s="180"/>
      <c r="AK136" s="211"/>
    </row>
    <row r="137" spans="4:37" s="152" customFormat="1" ht="12.75">
      <c r="D137" s="124"/>
      <c r="E137" s="124"/>
      <c r="F137" s="124"/>
      <c r="S137" s="219"/>
      <c r="T137" s="219"/>
      <c r="U137" s="219"/>
      <c r="V137" s="219"/>
      <c r="W137" s="219"/>
      <c r="X137" s="219"/>
      <c r="AG137" s="180"/>
      <c r="AI137" s="180"/>
      <c r="AK137" s="211"/>
    </row>
    <row r="138" spans="19:37" s="152" customFormat="1" ht="12.75">
      <c r="S138" s="219"/>
      <c r="T138" s="219"/>
      <c r="U138" s="219"/>
      <c r="V138" s="219"/>
      <c r="W138" s="219"/>
      <c r="X138" s="219"/>
      <c r="AI138" s="180"/>
      <c r="AK138" s="211"/>
    </row>
    <row r="139" spans="4:33" s="152" customFormat="1" ht="12.75">
      <c r="D139" s="181"/>
      <c r="E139" s="181"/>
      <c r="F139" s="181"/>
      <c r="G139" s="181"/>
      <c r="O139" s="181"/>
      <c r="P139" s="181"/>
      <c r="Q139" s="181"/>
      <c r="R139" s="181"/>
      <c r="Y139" s="220"/>
      <c r="Z139" s="220"/>
      <c r="AA139" s="221"/>
      <c r="AG139" s="180"/>
    </row>
    <row r="140" spans="4:33" s="152" customFormat="1" ht="12.75">
      <c r="D140" s="181"/>
      <c r="E140" s="181"/>
      <c r="F140" s="181"/>
      <c r="G140" s="181"/>
      <c r="O140" s="181"/>
      <c r="P140" s="181"/>
      <c r="Q140" s="181"/>
      <c r="R140" s="181"/>
      <c r="Y140" s="220"/>
      <c r="Z140" s="220"/>
      <c r="AA140" s="221"/>
      <c r="AG140" s="180"/>
    </row>
    <row r="141" spans="4:33" s="152" customFormat="1" ht="12.75">
      <c r="D141" s="181"/>
      <c r="E141" s="181"/>
      <c r="F141" s="181"/>
      <c r="G141" s="181"/>
      <c r="O141" s="181"/>
      <c r="P141" s="181"/>
      <c r="Q141" s="181"/>
      <c r="R141" s="181"/>
      <c r="Y141" s="220"/>
      <c r="Z141" s="220"/>
      <c r="AA141" s="221"/>
      <c r="AG141" s="180"/>
    </row>
    <row r="142" spans="33:37" s="152" customFormat="1" ht="12.75">
      <c r="AG142" s="180"/>
      <c r="AI142" s="180"/>
      <c r="AK142" s="211"/>
    </row>
    <row r="143" spans="4:36" s="152" customFormat="1" ht="12.75">
      <c r="D143" s="124"/>
      <c r="E143" s="124"/>
      <c r="F143" s="124"/>
      <c r="AG143" s="180"/>
      <c r="AH143" s="115"/>
      <c r="AI143" s="115"/>
      <c r="AJ143" s="115"/>
    </row>
    <row r="144" spans="4:33" s="152" customFormat="1" ht="12.75">
      <c r="D144" s="181"/>
      <c r="E144" s="181"/>
      <c r="F144" s="181"/>
      <c r="G144" s="181"/>
      <c r="O144" s="181"/>
      <c r="P144" s="181"/>
      <c r="Q144" s="181"/>
      <c r="R144" s="181"/>
      <c r="Y144" s="220"/>
      <c r="Z144" s="220"/>
      <c r="AA144" s="221"/>
      <c r="AG144" s="180"/>
    </row>
    <row r="145" spans="4:33" s="152" customFormat="1" ht="12.75">
      <c r="D145" s="181"/>
      <c r="E145" s="181"/>
      <c r="F145" s="181"/>
      <c r="G145" s="181"/>
      <c r="O145" s="181"/>
      <c r="P145" s="181"/>
      <c r="Q145" s="181"/>
      <c r="R145" s="181"/>
      <c r="Y145" s="220"/>
      <c r="Z145" s="220"/>
      <c r="AA145" s="221"/>
      <c r="AG145" s="180"/>
    </row>
    <row r="146" spans="4:48" s="152" customFormat="1" ht="12.75">
      <c r="D146" s="181"/>
      <c r="E146" s="181"/>
      <c r="F146" s="181"/>
      <c r="G146" s="181"/>
      <c r="O146" s="181"/>
      <c r="P146" s="181"/>
      <c r="Q146" s="181"/>
      <c r="R146" s="181"/>
      <c r="Y146" s="220"/>
      <c r="Z146" s="220"/>
      <c r="AA146" s="221"/>
      <c r="AG146" s="180"/>
      <c r="AR146" s="115"/>
      <c r="AS146" s="115"/>
      <c r="AT146" s="115"/>
      <c r="AU146" s="115"/>
      <c r="AV146" s="115"/>
    </row>
    <row r="147" spans="33:46" s="152" customFormat="1" ht="12.75">
      <c r="AG147" s="180"/>
      <c r="AH147" s="181"/>
      <c r="AI147" s="182"/>
      <c r="AJ147" s="181"/>
      <c r="AK147" s="211"/>
      <c r="AL147" s="181"/>
      <c r="AT147" s="222"/>
    </row>
    <row r="148" spans="33:37" s="152" customFormat="1" ht="12.75">
      <c r="AG148" s="180"/>
      <c r="AI148" s="180"/>
      <c r="AK148" s="211"/>
    </row>
    <row r="149" spans="10:37" s="152" customFormat="1" ht="12.75">
      <c r="J149" s="223"/>
      <c r="K149" s="223"/>
      <c r="L149" s="223"/>
      <c r="M149" s="223"/>
      <c r="AG149" s="180"/>
      <c r="AI149" s="180"/>
      <c r="AK149" s="211"/>
    </row>
    <row r="150" spans="10:37" s="152" customFormat="1" ht="12.75">
      <c r="J150" s="223"/>
      <c r="K150" s="223"/>
      <c r="L150" s="223"/>
      <c r="M150" s="223"/>
      <c r="O150" s="180"/>
      <c r="AG150" s="180"/>
      <c r="AI150" s="180"/>
      <c r="AK150" s="211"/>
    </row>
    <row r="151" s="152" customFormat="1" ht="12.75">
      <c r="AK151" s="211"/>
    </row>
    <row r="152" spans="12:37" s="152" customFormat="1" ht="12.75">
      <c r="L152" s="224"/>
      <c r="AK152" s="211"/>
    </row>
    <row r="153" s="152" customFormat="1" ht="12.75">
      <c r="AK153" s="211"/>
    </row>
    <row r="154" s="152" customFormat="1" ht="12.75">
      <c r="AK154" s="211"/>
    </row>
    <row r="155" spans="33:37" s="152" customFormat="1" ht="12.75">
      <c r="AG155" s="180"/>
      <c r="AI155" s="180"/>
      <c r="AK155" s="211"/>
    </row>
    <row r="156" spans="12:37" s="152" customFormat="1" ht="12.75">
      <c r="L156" s="180"/>
      <c r="AG156" s="180"/>
      <c r="AI156" s="180"/>
      <c r="AK156" s="211"/>
    </row>
    <row r="157" s="152" customFormat="1" ht="12.75">
      <c r="S157" s="180"/>
    </row>
    <row r="158" s="152" customFormat="1" ht="12.75"/>
    <row r="159" spans="15:16" s="152" customFormat="1" ht="12.75">
      <c r="O159" s="224"/>
      <c r="P159" s="224"/>
    </row>
    <row r="160" s="152" customFormat="1" ht="12.75"/>
    <row r="161" spans="15:16" s="152" customFormat="1" ht="12.75">
      <c r="O161" s="224"/>
      <c r="P161" s="224"/>
    </row>
    <row r="162" spans="15:16" s="152" customFormat="1" ht="12.75">
      <c r="O162" s="224"/>
      <c r="P162" s="224"/>
    </row>
    <row r="163" spans="15:24" s="152" customFormat="1" ht="12.75">
      <c r="O163" s="224"/>
      <c r="P163" s="224"/>
      <c r="W163" s="216"/>
      <c r="X163" s="216"/>
    </row>
    <row r="164" s="152" customFormat="1" ht="12.75">
      <c r="X164" s="216"/>
    </row>
    <row r="165" spans="15:16" s="152" customFormat="1" ht="12.75">
      <c r="O165" s="224"/>
      <c r="P165" s="224"/>
    </row>
    <row r="166" s="152" customFormat="1" ht="12.75"/>
    <row r="167" s="152" customFormat="1" ht="12.75">
      <c r="O167" s="180"/>
    </row>
    <row r="168" spans="33:37" s="152" customFormat="1" ht="12.75">
      <c r="AG168" s="180"/>
      <c r="AI168" s="180"/>
      <c r="AK168" s="211"/>
    </row>
    <row r="169" spans="33:37" s="152" customFormat="1" ht="12.75">
      <c r="AG169" s="180"/>
      <c r="AI169" s="180"/>
      <c r="AK169" s="211"/>
    </row>
  </sheetData>
  <sheetProtection selectLockedCells="1" selectUnlockedCells="1"/>
  <mergeCells count="82">
    <mergeCell ref="C2:AA2"/>
    <mergeCell ref="D7:E7"/>
    <mergeCell ref="G7:I7"/>
    <mergeCell ref="D9:E9"/>
    <mergeCell ref="S9:S10"/>
    <mergeCell ref="T9:T10"/>
    <mergeCell ref="U9:U10"/>
    <mergeCell ref="V9:V10"/>
    <mergeCell ref="W9:X10"/>
    <mergeCell ref="Y9:Z10"/>
    <mergeCell ref="AA9:AA10"/>
    <mergeCell ref="D10:G10"/>
    <mergeCell ref="H10:J10"/>
    <mergeCell ref="K10:N10"/>
    <mergeCell ref="D11:G11"/>
    <mergeCell ref="H11:J11"/>
    <mergeCell ref="K11:N11"/>
    <mergeCell ref="W11:X11"/>
    <mergeCell ref="Y11:Z11"/>
    <mergeCell ref="D12:G12"/>
    <mergeCell ref="H12:J12"/>
    <mergeCell ref="K12:N12"/>
    <mergeCell ref="W12:X12"/>
    <mergeCell ref="Y12:Z12"/>
    <mergeCell ref="D13:G13"/>
    <mergeCell ref="H13:J13"/>
    <mergeCell ref="K13:N13"/>
    <mergeCell ref="W13:X13"/>
    <mergeCell ref="Y13:Z13"/>
    <mergeCell ref="D15:E15"/>
    <mergeCell ref="D16:G16"/>
    <mergeCell ref="H16:J16"/>
    <mergeCell ref="K16:N16"/>
    <mergeCell ref="W16:X16"/>
    <mergeCell ref="Y16:Z16"/>
    <mergeCell ref="D17:G17"/>
    <mergeCell ref="H17:J17"/>
    <mergeCell ref="K17:N17"/>
    <mergeCell ref="W17:X17"/>
    <mergeCell ref="Y17:Z17"/>
    <mergeCell ref="D18:G18"/>
    <mergeCell ref="H18:J18"/>
    <mergeCell ref="K18:N18"/>
    <mergeCell ref="W18:X18"/>
    <mergeCell ref="Y18:Z18"/>
    <mergeCell ref="G21:Q21"/>
    <mergeCell ref="E23:H23"/>
    <mergeCell ref="J23:M23"/>
    <mergeCell ref="P23:S23"/>
    <mergeCell ref="E24:H24"/>
    <mergeCell ref="P24:S24"/>
    <mergeCell ref="J25:M25"/>
    <mergeCell ref="N29:Q29"/>
    <mergeCell ref="I30:L30"/>
    <mergeCell ref="T30:V30"/>
    <mergeCell ref="D31:F32"/>
    <mergeCell ref="G31:G32"/>
    <mergeCell ref="H31:H32"/>
    <mergeCell ref="I31:L32"/>
    <mergeCell ref="N31:Q31"/>
    <mergeCell ref="X31:X32"/>
    <mergeCell ref="Y31:AA32"/>
    <mergeCell ref="D33:F33"/>
    <mergeCell ref="I33:L33"/>
    <mergeCell ref="N33:R33"/>
    <mergeCell ref="T33:V33"/>
    <mergeCell ref="Y33:AA33"/>
    <mergeCell ref="G34:G35"/>
    <mergeCell ref="H34:H35"/>
    <mergeCell ref="X34:X35"/>
    <mergeCell ref="N35:Q35"/>
    <mergeCell ref="A36:C36"/>
    <mergeCell ref="I36:L36"/>
    <mergeCell ref="T36:V36"/>
    <mergeCell ref="A37:C37"/>
    <mergeCell ref="N37:Q37"/>
    <mergeCell ref="Y37:AA37"/>
    <mergeCell ref="A38:C38"/>
    <mergeCell ref="Y38:AA38"/>
    <mergeCell ref="J40:O41"/>
    <mergeCell ref="P40:R41"/>
    <mergeCell ref="S40:U41"/>
  </mergeCells>
  <conditionalFormatting sqref="A36:A38 P24 P66 P109 P152 P195 P238 T30 T36 T73 T79 T116 T122 T159 T165 T202 T208 T245 T251 Y33 Y38 Y76 Y119 Y162 Y205 Y248">
    <cfRule type="cellIs" priority="1" dxfId="18" operator="equal" stopIfTrue="1">
      <formula>"en cours"</formula>
    </cfRule>
  </conditionalFormatting>
  <conditionalFormatting sqref="D11:D13 D16:D18 D53:D55 D58:D60 D96:D98 D101:D103 D139:D141 D144:D146 D182:D184 D187:D189 D225:D227 D230:D232 E11:K11 E16:J17 E53:G53 E60:G60 E96:G96 E103:G103 E139:G139 E146:G146 E182:G182 E189:G189 E225:G225 E232:G232 H12:H13 H18 H30 H36 H53:H55 H58:H60 H73 H79 H96:H98 H101:H103 H116 H122 H139:H141 H144:H146 H159 H165 H182:H184 H187:H189 H202 H208 H225:H227 H230:H232 H245 H251 H263:I268 I53:K53 I60:K60 I96:K96 I103:K103 I139:K139 I146:K146 I182:K182 I189:K189 I225:K225 I232:K232 N23 N25 N65 N67 N108 N110 N151 N153 N194 N196 N237 N239 P11:R13 P16:R18 P53:R55 P58:R60 P96:R98 P101:R103 P139:R141 P144:R146 P182:R184 P187:R189 P225:R227 P230:R232 R29 R31:R32 R35 R37 R72 R74:R75 R78 R80 R115 R117:R118 R121 R123 R158 R160:R161 R164 R166 R201 R203:R204 R207 R209 R244 R246:R247 R250 R252 W30:X30 W36:X36 W73:X73 W79:X79 W116:X116 W122:X122 W159:X159 W165:X165 W202:X202 W208:X208 W245:X245 W251:X251">
    <cfRule type="cellIs" priority="2" dxfId="19" operator="equal" stopIfTrue="1">
      <formula>"?"</formula>
    </cfRule>
  </conditionalFormatting>
  <conditionalFormatting sqref="L360:L374 Y11:Z13 Y16:Z18 Y53:Z55 Y58:Z60 Y96:Z98 Y101:Z103 Y139:Z141 Y144:Z146 Y182:Z184 Y187:Z189 Y225:Z227 Y230:Z232 AH4:AI7 AH15:AJ15 AH46:AI49 AH57:AJ57 AH89:AI92 AH100:AJ100 AH132:AI135 AH143:AJ143 AH175:AI178 AH186:AJ186 AH218:AI221 AH229:AJ229 AJ7 AJ49 AJ92 AJ135 AJ178 AJ221 AR60:AS61 AR103:AS104 AR146:AS147 AR189:AS190 AR232:AS233 AT60:AV60 AT103:AV103 AT146:AV146 AT189:AV189 AT232:AV232 AU18:AV18">
    <cfRule type="cellIs" priority="3" dxfId="13" operator="equal" stopIfTrue="1">
      <formula>"?"</formula>
    </cfRule>
  </conditionalFormatting>
  <conditionalFormatting sqref="S11:S13 S16:S18 S53:S55 S58:S60 S96:S98 S101:S103 S139:S141 S144:S146 S182:S184 S187:S189 S225:S227 S230:S232 AM19 AM53:AM55 AM58:AM61 AM96:AM98 AM101:AM104 AM139:AM141 AM144:AM147 AM182:AM184 AM187:AM190 AM225:AM227 AM230:AM233">
    <cfRule type="cellIs" priority="4" dxfId="20" operator="equal" stopIfTrue="1">
      <formula>0</formula>
    </cfRule>
  </conditionalFormatting>
  <conditionalFormatting sqref="W361:X367 AG11:AG13 AG16:AG18 AG53:AG55 AG58:AG60 AG96:AG98 AG101:AG103 AG139:AG141 AG144:AG146 AG182:AG184 AG187:AG189 AG225:AG227 AG230:AG232 AQ11:AQ16 AQ18:AQ23">
    <cfRule type="cellIs" priority="5" dxfId="0" operator="equal" stopIfTrue="1">
      <formula>0</formula>
    </cfRule>
  </conditionalFormatting>
  <conditionalFormatting sqref="AA11:AA13 AA16:AA18 AA53:AA55 AA58:AA60 AA96:AA98 AA101:AA103 AA139:AA141 AA144:AA146 AA182:AA184 AA187:AA189 AA225:AA227 AA230:AA232">
    <cfRule type="cellIs" priority="6" dxfId="18" operator="equal" stopIfTrue="1">
      <formula>5</formula>
    </cfRule>
    <cfRule type="cellIs" priority="7" dxfId="18" operator="equal" stopIfTrue="1">
      <formula>6</formula>
    </cfRule>
  </conditionalFormatting>
  <conditionalFormatting sqref="AH11:AO13 AH16:AO18">
    <cfRule type="cellIs" priority="8" dxfId="21" operator="greaterThanOrEqual" stopIfTrue="1">
      <formula>50</formula>
    </cfRule>
    <cfRule type="cellIs" priority="9" dxfId="3" operator="between" stopIfTrue="1">
      <formula>32</formula>
      <formula>50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AN63"/>
  <sheetViews>
    <sheetView workbookViewId="0" topLeftCell="Z1">
      <selection activeCell="AM1" sqref="AM1"/>
    </sheetView>
  </sheetViews>
  <sheetFormatPr defaultColWidth="13.7109375" defaultRowHeight="12" customHeight="1"/>
  <cols>
    <col min="1" max="1" width="2.7109375" style="228" customWidth="1"/>
    <col min="2" max="2" width="13.8515625" style="228" customWidth="1"/>
    <col min="3" max="4" width="2.7109375" style="228" customWidth="1"/>
    <col min="5" max="7" width="4.57421875" style="228" customWidth="1"/>
    <col min="8" max="9" width="2.7109375" style="228" customWidth="1"/>
    <col min="10" max="12" width="4.57421875" style="228" customWidth="1"/>
    <col min="13" max="14" width="2.7109375" style="228" customWidth="1"/>
    <col min="15" max="17" width="4.57421875" style="228" customWidth="1"/>
    <col min="18" max="19" width="2.7109375" style="228" customWidth="1"/>
    <col min="20" max="22" width="4.57421875" style="228" customWidth="1"/>
    <col min="23" max="23" width="2.7109375" style="228" customWidth="1"/>
    <col min="24" max="26" width="5.7109375" style="228" customWidth="1"/>
    <col min="27" max="28" width="2.7109375" style="228" customWidth="1"/>
    <col min="29" max="29" width="13.8515625" style="228" customWidth="1"/>
    <col min="30" max="31" width="2.7109375" style="228" customWidth="1"/>
    <col min="32" max="34" width="4.57421875" style="228" customWidth="1"/>
    <col min="35" max="36" width="2.7109375" style="228" customWidth="1"/>
    <col min="37" max="37" width="12.7109375" style="228" customWidth="1"/>
    <col min="38" max="38" width="2.57421875" style="228" customWidth="1"/>
    <col min="39" max="39" width="30.7109375" style="228" customWidth="1"/>
    <col min="40" max="162" width="12.7109375" style="228" customWidth="1"/>
    <col min="163" max="16384" width="11.57421875" style="0" customWidth="1"/>
  </cols>
  <sheetData>
    <row r="1" ht="6" customHeight="1"/>
    <row r="2" spans="2:39" ht="12" customHeight="1">
      <c r="B2" s="228" t="s">
        <v>161</v>
      </c>
      <c r="D2" s="229" t="s">
        <v>162</v>
      </c>
      <c r="E2" s="229"/>
      <c r="F2" s="229"/>
      <c r="G2" s="229"/>
      <c r="I2" s="229" t="s">
        <v>163</v>
      </c>
      <c r="J2" s="229"/>
      <c r="K2" s="229"/>
      <c r="L2" s="229"/>
      <c r="N2" s="229" t="s">
        <v>164</v>
      </c>
      <c r="O2" s="229"/>
      <c r="P2" s="229"/>
      <c r="Q2" s="229"/>
      <c r="S2" s="229" t="s">
        <v>163</v>
      </c>
      <c r="T2" s="229"/>
      <c r="U2" s="229"/>
      <c r="V2" s="229"/>
      <c r="X2" s="229" t="s">
        <v>165</v>
      </c>
      <c r="Y2" s="229"/>
      <c r="Z2" s="229"/>
      <c r="AA2" s="229"/>
      <c r="AC2" s="228" t="s">
        <v>166</v>
      </c>
      <c r="AF2" s="228" t="s">
        <v>167</v>
      </c>
      <c r="AK2" s="228" t="s">
        <v>168</v>
      </c>
      <c r="AM2" s="230" t="s">
        <v>169</v>
      </c>
    </row>
    <row r="3" spans="4:39" ht="12" customHeight="1">
      <c r="D3" s="231"/>
      <c r="E3" s="231"/>
      <c r="F3" s="232"/>
      <c r="G3" s="233"/>
      <c r="I3" s="231"/>
      <c r="J3" s="231"/>
      <c r="K3" s="232"/>
      <c r="L3" s="233"/>
      <c r="N3" s="231"/>
      <c r="O3" s="231"/>
      <c r="P3" s="232"/>
      <c r="Q3" s="233"/>
      <c r="S3" s="231"/>
      <c r="T3" s="231"/>
      <c r="U3" s="232"/>
      <c r="V3" s="233"/>
      <c r="AK3" s="234"/>
      <c r="AM3" s="230"/>
    </row>
    <row r="4" spans="5:40" ht="12" customHeight="1">
      <c r="E4" s="235"/>
      <c r="F4" s="236" t="s">
        <v>170</v>
      </c>
      <c r="G4" s="235"/>
      <c r="J4" s="235"/>
      <c r="K4" s="235"/>
      <c r="L4" s="235"/>
      <c r="O4" s="235"/>
      <c r="P4" s="236" t="s">
        <v>170</v>
      </c>
      <c r="Q4" s="235"/>
      <c r="T4" s="235"/>
      <c r="U4" s="235"/>
      <c r="V4" s="235"/>
      <c r="X4" s="237"/>
      <c r="Y4" s="237"/>
      <c r="Z4" s="237"/>
      <c r="AG4" s="236" t="s">
        <v>170</v>
      </c>
      <c r="AM4" s="111"/>
      <c r="AN4" s="228">
        <v>1</v>
      </c>
    </row>
    <row r="5" spans="23:39" ht="12" customHeight="1">
      <c r="W5" s="238"/>
      <c r="X5" s="239"/>
      <c r="Y5" s="239"/>
      <c r="Z5" s="239"/>
      <c r="AA5" s="240">
        <v>0</v>
      </c>
      <c r="AB5" s="241"/>
      <c r="AC5" s="242"/>
      <c r="AM5" s="111"/>
    </row>
    <row r="6" spans="19:40" ht="12" customHeight="1">
      <c r="S6" s="240">
        <v>0</v>
      </c>
      <c r="T6" s="243">
        <f>IF(AA5=AA7,"",IF(AA5&lt;AA7,X5,X7))</f>
        <v>0</v>
      </c>
      <c r="U6" s="243"/>
      <c r="V6" s="243"/>
      <c r="X6" s="318" t="s">
        <v>184</v>
      </c>
      <c r="Y6" s="318"/>
      <c r="Z6" s="318"/>
      <c r="AC6" s="245" t="str">
        <f>IF(AA5=AA7,"",IF(AA5&gt;AA7,X5,X7))</f>
        <v>VAUTRIN,H</v>
      </c>
      <c r="AD6" s="240">
        <v>2</v>
      </c>
      <c r="AM6" s="111" t="s">
        <v>174</v>
      </c>
      <c r="AN6" s="228">
        <v>2</v>
      </c>
    </row>
    <row r="7" spans="18:39" ht="12" customHeight="1">
      <c r="R7" s="246"/>
      <c r="W7" s="247"/>
      <c r="X7" s="248" t="s">
        <v>233</v>
      </c>
      <c r="Y7" s="248"/>
      <c r="Z7" s="248"/>
      <c r="AA7" s="240">
        <v>2</v>
      </c>
      <c r="AB7" s="249"/>
      <c r="AE7" s="250"/>
      <c r="AM7" s="111"/>
    </row>
    <row r="8" spans="14:40" ht="12" customHeight="1">
      <c r="N8" s="240"/>
      <c r="O8" s="243">
        <f>IF(S6=S10,"",IF(S10&lt;S6,T6,T10))</f>
        <v>0</v>
      </c>
      <c r="P8" s="243"/>
      <c r="Q8" s="243"/>
      <c r="T8" s="229">
        <v>9</v>
      </c>
      <c r="U8" s="229"/>
      <c r="V8" s="229"/>
      <c r="Y8" s="242"/>
      <c r="AC8" s="228">
        <v>13</v>
      </c>
      <c r="AD8" s="228" t="s">
        <v>176</v>
      </c>
      <c r="AF8" s="245" t="s">
        <v>234</v>
      </c>
      <c r="AG8" s="245"/>
      <c r="AH8" s="245"/>
      <c r="AI8" s="240">
        <v>1</v>
      </c>
      <c r="AM8" s="111" t="s">
        <v>177</v>
      </c>
      <c r="AN8" s="228">
        <v>3</v>
      </c>
    </row>
    <row r="9" spans="5:39" ht="12" customHeight="1">
      <c r="E9" s="251"/>
      <c r="F9" s="251"/>
      <c r="G9" s="251"/>
      <c r="M9" s="246"/>
      <c r="R9" s="250"/>
      <c r="W9" s="238"/>
      <c r="X9" s="239" t="s">
        <v>235</v>
      </c>
      <c r="Y9" s="239"/>
      <c r="Z9" s="239"/>
      <c r="AA9" s="240">
        <v>2</v>
      </c>
      <c r="AB9" s="241"/>
      <c r="AE9" s="246"/>
      <c r="AJ9" s="250"/>
      <c r="AM9" s="111"/>
    </row>
    <row r="10" spans="9:40" ht="12" customHeight="1">
      <c r="I10" s="240">
        <v>1</v>
      </c>
      <c r="J10" s="243" t="str">
        <f>IF(N8=N12,"",IF(N12&lt;N8,O8,O12))</f>
        <v>TARILLON,Y</v>
      </c>
      <c r="K10" s="243"/>
      <c r="L10" s="243"/>
      <c r="O10" s="229">
        <v>17</v>
      </c>
      <c r="P10" s="229"/>
      <c r="Q10" s="229"/>
      <c r="S10" s="240">
        <v>2</v>
      </c>
      <c r="T10" s="243">
        <f>IF(AA9=AA11,"",IF(AA9&lt;AA11,X9,X11))</f>
        <v>0</v>
      </c>
      <c r="U10" s="243"/>
      <c r="V10" s="243"/>
      <c r="X10" s="318" t="s">
        <v>236</v>
      </c>
      <c r="Y10" s="318"/>
      <c r="Z10" s="318"/>
      <c r="AC10" s="245" t="s">
        <v>237</v>
      </c>
      <c r="AD10" s="240">
        <v>0</v>
      </c>
      <c r="AJ10" s="250"/>
      <c r="AM10" s="111" t="s">
        <v>178</v>
      </c>
      <c r="AN10" s="228">
        <v>4</v>
      </c>
    </row>
    <row r="11" spans="8:39" ht="12" customHeight="1">
      <c r="H11" s="246"/>
      <c r="M11" s="250"/>
      <c r="W11" s="247"/>
      <c r="X11" s="248"/>
      <c r="Y11" s="248"/>
      <c r="Z11" s="248"/>
      <c r="AA11" s="240">
        <v>0</v>
      </c>
      <c r="AB11" s="249"/>
      <c r="AJ11" s="250"/>
      <c r="AM11" s="111"/>
    </row>
    <row r="12" spans="8:40" ht="12" customHeight="1">
      <c r="H12" s="246"/>
      <c r="N12" s="240">
        <v>2</v>
      </c>
      <c r="O12" s="252" t="str">
        <f>IF(AD30=AD34,"",IF(AD30&lt;AD34,AC30,AC34))</f>
        <v>TARILLON,Y</v>
      </c>
      <c r="P12" s="252"/>
      <c r="Q12" s="252"/>
      <c r="R12" s="228" t="s">
        <v>180</v>
      </c>
      <c r="Y12" s="242"/>
      <c r="AF12" s="229">
        <v>21</v>
      </c>
      <c r="AG12" s="229"/>
      <c r="AH12" s="229"/>
      <c r="AI12" s="228" t="s">
        <v>181</v>
      </c>
      <c r="AK12" s="253" t="str">
        <f>IF(AI8=AI16,"",IF(AI8&gt;AI16,AF8,AF16))</f>
        <v>OCHOISKI,B</v>
      </c>
      <c r="AM12" s="111" t="s">
        <v>182</v>
      </c>
      <c r="AN12" s="228">
        <v>5</v>
      </c>
    </row>
    <row r="13" spans="8:39" ht="12" customHeight="1">
      <c r="H13" s="246"/>
      <c r="W13" s="238"/>
      <c r="X13" s="239" t="s">
        <v>238</v>
      </c>
      <c r="Y13" s="239"/>
      <c r="Z13" s="239"/>
      <c r="AA13" s="240">
        <v>0</v>
      </c>
      <c r="AB13" s="241"/>
      <c r="AC13" s="242"/>
      <c r="AJ13" s="246"/>
      <c r="AK13" s="228" t="s">
        <v>185</v>
      </c>
      <c r="AM13" s="111"/>
    </row>
    <row r="14" spans="4:40" ht="12" customHeight="1">
      <c r="D14" s="240">
        <v>0</v>
      </c>
      <c r="E14" s="243" t="str">
        <f>IF(I10=I18,"",IF(I18&lt;I10,J10,J18))</f>
        <v>TARILLON,Y</v>
      </c>
      <c r="F14" s="243"/>
      <c r="G14" s="243"/>
      <c r="J14" s="229">
        <v>23</v>
      </c>
      <c r="K14" s="229"/>
      <c r="L14" s="229"/>
      <c r="S14" s="240">
        <v>0</v>
      </c>
      <c r="T14" s="243" t="str">
        <f>IF(AA13=AA15,"",IF(AA13&lt;AA15,X13,X15))</f>
        <v>BOUSSER,T</v>
      </c>
      <c r="U14" s="243"/>
      <c r="V14" s="243"/>
      <c r="X14" s="318" t="s">
        <v>236</v>
      </c>
      <c r="Y14" s="318"/>
      <c r="Z14" s="318"/>
      <c r="AC14" s="245" t="str">
        <f>IF(AA13=AA15,"",IF(AA13&gt;AA15,X13,X15))</f>
        <v>OCHOISKI,B</v>
      </c>
      <c r="AD14" s="240">
        <v>2</v>
      </c>
      <c r="AJ14" s="246"/>
      <c r="AM14" s="111" t="s">
        <v>219</v>
      </c>
      <c r="AN14" s="228">
        <v>6</v>
      </c>
    </row>
    <row r="15" spans="3:39" ht="12" customHeight="1">
      <c r="C15" s="246"/>
      <c r="H15" s="250"/>
      <c r="R15" s="246"/>
      <c r="W15" s="247"/>
      <c r="X15" s="248" t="s">
        <v>239</v>
      </c>
      <c r="Y15" s="248"/>
      <c r="Z15" s="248"/>
      <c r="AA15" s="240">
        <v>2</v>
      </c>
      <c r="AB15" s="249"/>
      <c r="AE15" s="250"/>
      <c r="AJ15" s="246"/>
      <c r="AL15" s="254"/>
      <c r="AM15" s="111"/>
    </row>
    <row r="16" spans="3:40" ht="12" customHeight="1">
      <c r="C16" s="246"/>
      <c r="H16" s="250"/>
      <c r="N16" s="240">
        <v>0</v>
      </c>
      <c r="O16" s="243" t="str">
        <f>IF(S14=S18,"",IF(S18&lt;S14,T14,T18))</f>
        <v>RHIM,E</v>
      </c>
      <c r="P16" s="243"/>
      <c r="Q16" s="243"/>
      <c r="T16" s="229">
        <v>10</v>
      </c>
      <c r="U16" s="229"/>
      <c r="V16" s="229"/>
      <c r="Y16" s="242"/>
      <c r="AC16" s="228">
        <v>14</v>
      </c>
      <c r="AD16" s="228" t="s">
        <v>187</v>
      </c>
      <c r="AF16" s="245" t="str">
        <f>IF(AD14=AD18,"",IF(AD14&gt;AD18,AC14,AC18))</f>
        <v>OCHOISKI,B</v>
      </c>
      <c r="AG16" s="245"/>
      <c r="AH16" s="245"/>
      <c r="AI16" s="240">
        <v>2</v>
      </c>
      <c r="AL16" s="254"/>
      <c r="AM16" s="111" t="s">
        <v>240</v>
      </c>
      <c r="AN16" s="228">
        <v>7</v>
      </c>
    </row>
    <row r="17" spans="2:39" ht="12" customHeight="1">
      <c r="B17" s="255" t="str">
        <f>IF(D14=D20,"",IF(D20&lt;D14,E14,E20))</f>
        <v>VAUTRIN.H</v>
      </c>
      <c r="E17" s="229">
        <v>25</v>
      </c>
      <c r="F17" s="229"/>
      <c r="G17" s="229"/>
      <c r="H17" s="250"/>
      <c r="M17" s="246"/>
      <c r="R17" s="250"/>
      <c r="W17" s="238"/>
      <c r="X17" s="239" t="s">
        <v>241</v>
      </c>
      <c r="Y17" s="239"/>
      <c r="Z17" s="239"/>
      <c r="AA17" s="240">
        <v>0</v>
      </c>
      <c r="AB17" s="241"/>
      <c r="AE17" s="246"/>
      <c r="AM17" s="111"/>
    </row>
    <row r="18" spans="2:40" ht="12" customHeight="1">
      <c r="B18" s="228" t="s">
        <v>190</v>
      </c>
      <c r="C18" s="250"/>
      <c r="I18" s="240">
        <v>0</v>
      </c>
      <c r="J18" s="243" t="str">
        <f>IF(N16=N20,"",IF(N20&lt;N16,O16,O20))</f>
        <v>NIEDER,J</v>
      </c>
      <c r="K18" s="243"/>
      <c r="L18" s="243"/>
      <c r="O18" s="229">
        <v>18</v>
      </c>
      <c r="P18" s="229"/>
      <c r="Q18" s="229"/>
      <c r="S18" s="240">
        <v>1</v>
      </c>
      <c r="T18" s="243" t="str">
        <f>IF(AA17=AA19,"",IF(AA17&lt;AA19,X17,X19))</f>
        <v>RHIM,E</v>
      </c>
      <c r="U18" s="243"/>
      <c r="V18" s="243"/>
      <c r="X18" s="237" t="s">
        <v>236</v>
      </c>
      <c r="Y18" s="237"/>
      <c r="Z18" s="237"/>
      <c r="AC18" s="245" t="str">
        <f>IF(AA17=AA19,"",IF(AA17&gt;AA19,X17,X19))</f>
        <v>WEYLAND,A</v>
      </c>
      <c r="AD18" s="240">
        <v>1</v>
      </c>
      <c r="AM18" s="111" t="s">
        <v>191</v>
      </c>
      <c r="AN18" s="228">
        <v>8</v>
      </c>
    </row>
    <row r="19" spans="3:39" ht="12" customHeight="1">
      <c r="C19" s="250"/>
      <c r="M19" s="250"/>
      <c r="W19" s="247"/>
      <c r="X19" s="248" t="s">
        <v>242</v>
      </c>
      <c r="Y19" s="248"/>
      <c r="Z19" s="248"/>
      <c r="AA19" s="240">
        <v>2</v>
      </c>
      <c r="AB19" s="249"/>
      <c r="AM19" s="111"/>
    </row>
    <row r="20" spans="4:40" ht="12" customHeight="1">
      <c r="D20" s="240">
        <v>1</v>
      </c>
      <c r="E20" s="252" t="str">
        <f>IF(AI8=AI16,"",IF(AI8&lt;AI16,AF8,AF16))</f>
        <v>VAUTRIN.H</v>
      </c>
      <c r="F20" s="252"/>
      <c r="G20" s="252"/>
      <c r="H20" s="228" t="s">
        <v>181</v>
      </c>
      <c r="N20" s="240">
        <v>1</v>
      </c>
      <c r="O20" s="252" t="str">
        <f>IF(AD22=AD26,"",IF(AD22&lt;AD26,AC22,AC26))</f>
        <v>NIEDER,J</v>
      </c>
      <c r="P20" s="252"/>
      <c r="Q20" s="252"/>
      <c r="R20" s="228" t="s">
        <v>193</v>
      </c>
      <c r="Y20" s="242"/>
      <c r="AM20" s="111"/>
      <c r="AN20" s="228">
        <v>9</v>
      </c>
    </row>
    <row r="21" spans="23:39" ht="12" customHeight="1">
      <c r="W21" s="238"/>
      <c r="X21" s="239" t="s">
        <v>243</v>
      </c>
      <c r="Y21" s="239"/>
      <c r="Z21" s="239"/>
      <c r="AA21" s="240">
        <v>2</v>
      </c>
      <c r="AB21" s="241"/>
      <c r="AC21" s="242"/>
      <c r="AK21" s="254"/>
      <c r="AM21" s="111"/>
    </row>
    <row r="22" spans="19:40" ht="12" customHeight="1">
      <c r="S22" s="240">
        <v>2</v>
      </c>
      <c r="T22" s="243" t="str">
        <f>IF(AA21=AA23,"",IF(AA21&lt;AA23,X21,X23))</f>
        <v>MISSE,J</v>
      </c>
      <c r="U22" s="243"/>
      <c r="V22" s="243"/>
      <c r="X22" s="237" t="s">
        <v>173</v>
      </c>
      <c r="Y22" s="237"/>
      <c r="Z22" s="237"/>
      <c r="AC22" s="245" t="str">
        <f>IF(AA21=AA23,"",IF(AA21&gt;AA23,X21,X23))</f>
        <v>MARTIN,M</v>
      </c>
      <c r="AD22" s="240">
        <v>2</v>
      </c>
      <c r="AL22" s="254"/>
      <c r="AM22" s="111" t="s">
        <v>223</v>
      </c>
      <c r="AN22" s="228">
        <v>10</v>
      </c>
    </row>
    <row r="23" spans="18:39" ht="12" customHeight="1">
      <c r="R23" s="246"/>
      <c r="W23" s="247"/>
      <c r="X23" s="248" t="s">
        <v>244</v>
      </c>
      <c r="Y23" s="248"/>
      <c r="Z23" s="248"/>
      <c r="AA23" s="240">
        <v>0</v>
      </c>
      <c r="AB23" s="249"/>
      <c r="AE23" s="250"/>
      <c r="AM23" s="111"/>
    </row>
    <row r="24" spans="4:40" ht="12" customHeight="1">
      <c r="D24" s="240">
        <v>1</v>
      </c>
      <c r="E24" s="252" t="str">
        <f>IF(AI24=AI32,"",IF(AI24&lt;AI32,AF24,AF32))</f>
        <v>BICHET,S</v>
      </c>
      <c r="F24" s="252"/>
      <c r="G24" s="252"/>
      <c r="H24" s="228" t="s">
        <v>196</v>
      </c>
      <c r="N24" s="240">
        <v>1</v>
      </c>
      <c r="O24" s="243" t="str">
        <f>IF(S22=S26,"",IF(S26&lt;S22,T22,T26))</f>
        <v>MISSE,J</v>
      </c>
      <c r="P24" s="243"/>
      <c r="Q24" s="243"/>
      <c r="T24" s="229">
        <v>11</v>
      </c>
      <c r="U24" s="229"/>
      <c r="V24" s="229"/>
      <c r="X24" s="237"/>
      <c r="Y24" s="242"/>
      <c r="AC24" s="228">
        <v>15</v>
      </c>
      <c r="AD24" s="228" t="s">
        <v>193</v>
      </c>
      <c r="AF24" s="245" t="str">
        <f>IF(AD22=AD26,"",IF(AD22&gt;AD26,AC22,AC26))</f>
        <v>MARTIN,M</v>
      </c>
      <c r="AG24" s="245"/>
      <c r="AH24" s="245"/>
      <c r="AI24" s="240">
        <v>2</v>
      </c>
      <c r="AM24" s="111" t="s">
        <v>194</v>
      </c>
      <c r="AN24" s="228">
        <v>11</v>
      </c>
    </row>
    <row r="25" spans="3:39" ht="12" customHeight="1">
      <c r="C25" s="246"/>
      <c r="M25" s="246"/>
      <c r="R25" s="250"/>
      <c r="W25" s="238"/>
      <c r="X25" s="239" t="s">
        <v>245</v>
      </c>
      <c r="Y25" s="239"/>
      <c r="Z25" s="239"/>
      <c r="AA25" s="240">
        <v>2</v>
      </c>
      <c r="AB25" s="241"/>
      <c r="AE25" s="246"/>
      <c r="AJ25" s="250"/>
      <c r="AM25" s="111"/>
    </row>
    <row r="26" spans="3:40" ht="12" customHeight="1">
      <c r="C26" s="246"/>
      <c r="I26" s="240">
        <v>1</v>
      </c>
      <c r="J26" s="243" t="str">
        <f>IF(N24=N28,"",IF(N28&lt;N24,O24,O28))</f>
        <v>MISSE,J</v>
      </c>
      <c r="K26" s="243"/>
      <c r="L26" s="243"/>
      <c r="O26" s="229">
        <v>19</v>
      </c>
      <c r="P26" s="229"/>
      <c r="Q26" s="229"/>
      <c r="S26" s="240">
        <v>0</v>
      </c>
      <c r="T26" s="243" t="str">
        <f>IF(AA25=AA27,"",IF(AA25&lt;AA27,X25,X27))</f>
        <v>-</v>
      </c>
      <c r="U26" s="243"/>
      <c r="V26" s="243"/>
      <c r="X26" s="318"/>
      <c r="Y26" s="318"/>
      <c r="Z26" s="318"/>
      <c r="AC26" s="245" t="str">
        <f>IF(AA25=AA27,"",IF(AA25&gt;AA27,X25,X27))</f>
        <v>NIEDER,J</v>
      </c>
      <c r="AD26" s="240">
        <v>0</v>
      </c>
      <c r="AJ26" s="250"/>
      <c r="AM26" s="111" t="s">
        <v>224</v>
      </c>
      <c r="AN26" s="228">
        <v>12</v>
      </c>
    </row>
    <row r="27" spans="2:39" ht="12" customHeight="1">
      <c r="B27" s="255" t="str">
        <f>IF(D24=D30,"",IF(D30&lt;D24,E24,E30))</f>
        <v>BICHET,S</v>
      </c>
      <c r="E27" s="229">
        <v>26</v>
      </c>
      <c r="F27" s="229"/>
      <c r="G27" s="229"/>
      <c r="H27" s="246"/>
      <c r="M27" s="250"/>
      <c r="W27" s="247"/>
      <c r="X27" s="248" t="s">
        <v>172</v>
      </c>
      <c r="Y27" s="248"/>
      <c r="Z27" s="248"/>
      <c r="AA27" s="240">
        <v>0</v>
      </c>
      <c r="AB27" s="249"/>
      <c r="AJ27" s="250"/>
      <c r="AM27" s="111"/>
    </row>
    <row r="28" spans="2:40" ht="12" customHeight="1">
      <c r="B28" s="228" t="s">
        <v>198</v>
      </c>
      <c r="C28" s="250"/>
      <c r="H28" s="246"/>
      <c r="N28" s="240">
        <v>0</v>
      </c>
      <c r="O28" s="252" t="str">
        <f>IF(AD14=AD18,"",IF(AD14&lt;AD18,AC14,AC18))</f>
        <v>WEYLAND,A</v>
      </c>
      <c r="P28" s="252"/>
      <c r="Q28" s="252"/>
      <c r="R28" s="228" t="s">
        <v>187</v>
      </c>
      <c r="X28" s="237"/>
      <c r="Y28" s="237"/>
      <c r="Z28" s="237"/>
      <c r="AA28" s="237"/>
      <c r="AF28" s="229">
        <v>22</v>
      </c>
      <c r="AG28" s="229"/>
      <c r="AH28" s="229"/>
      <c r="AI28" s="228" t="s">
        <v>196</v>
      </c>
      <c r="AK28" s="253" t="str">
        <f>IF(AI24=AI32,"",IF(AI24&gt;AI32,AF24,AF32))</f>
        <v>MARTIN,M</v>
      </c>
      <c r="AM28" s="111" t="s">
        <v>172</v>
      </c>
      <c r="AN28" s="228">
        <v>13</v>
      </c>
    </row>
    <row r="29" spans="3:39" ht="12" customHeight="1">
      <c r="C29" s="250"/>
      <c r="H29" s="246"/>
      <c r="W29" s="238"/>
      <c r="X29" s="239" t="s">
        <v>246</v>
      </c>
      <c r="Y29" s="239"/>
      <c r="Z29" s="239"/>
      <c r="AA29" s="240">
        <v>2</v>
      </c>
      <c r="AB29" s="241"/>
      <c r="AC29" s="242"/>
      <c r="AJ29" s="246"/>
      <c r="AK29" s="228" t="s">
        <v>199</v>
      </c>
      <c r="AM29" s="111"/>
    </row>
    <row r="30" spans="4:40" ht="12" customHeight="1">
      <c r="D30" s="240">
        <v>0</v>
      </c>
      <c r="E30" s="243" t="str">
        <f>IF(I26=I34,"",IF(I34&lt;I26,J26,J34))</f>
        <v>MISSE,J</v>
      </c>
      <c r="F30" s="243"/>
      <c r="G30" s="243"/>
      <c r="J30" s="229">
        <v>24</v>
      </c>
      <c r="K30" s="229"/>
      <c r="L30" s="229"/>
      <c r="S30" s="240">
        <v>0</v>
      </c>
      <c r="T30" s="243" t="str">
        <f>IF(AA29=AA31,"",IF(AA29&lt;AA31,X29,X31))</f>
        <v>LIMOUSIN,R</v>
      </c>
      <c r="U30" s="243"/>
      <c r="V30" s="243"/>
      <c r="X30" s="318" t="s">
        <v>173</v>
      </c>
      <c r="Y30" s="318"/>
      <c r="Z30" s="318"/>
      <c r="AC30" s="245" t="str">
        <f>IF(AA29=AA31,"",IF(AA29&gt;AA31,X29,X31))</f>
        <v>TARILLON,Y</v>
      </c>
      <c r="AD30" s="240">
        <v>1</v>
      </c>
      <c r="AJ30" s="246"/>
      <c r="AM30" s="111" t="s">
        <v>225</v>
      </c>
      <c r="AN30" s="228">
        <v>14</v>
      </c>
    </row>
    <row r="31" spans="8:39" ht="12" customHeight="1">
      <c r="H31" s="250"/>
      <c r="R31" s="246"/>
      <c r="W31" s="247"/>
      <c r="X31" s="248" t="s">
        <v>247</v>
      </c>
      <c r="Y31" s="248"/>
      <c r="Z31" s="248"/>
      <c r="AA31" s="240">
        <v>0</v>
      </c>
      <c r="AB31" s="249"/>
      <c r="AE31" s="250"/>
      <c r="AJ31" s="246"/>
      <c r="AM31" s="111"/>
    </row>
    <row r="32" spans="8:40" ht="12" customHeight="1">
      <c r="H32" s="250"/>
      <c r="N32" s="240">
        <v>1</v>
      </c>
      <c r="O32" s="243" t="str">
        <f>IF(S30=S34,"",IF(S34&lt;S30,T30,T34))</f>
        <v>MARTIN,JM</v>
      </c>
      <c r="P32" s="243"/>
      <c r="Q32" s="243"/>
      <c r="T32" s="229">
        <v>12</v>
      </c>
      <c r="U32" s="229"/>
      <c r="V32" s="229"/>
      <c r="Y32" s="237"/>
      <c r="Z32" s="237"/>
      <c r="AA32" s="237"/>
      <c r="AC32" s="228">
        <v>16</v>
      </c>
      <c r="AD32" s="228" t="s">
        <v>180</v>
      </c>
      <c r="AF32" s="245" t="str">
        <f>IF(AD30=AD34,"",IF(AD30&gt;AD34,AC30,AC34))</f>
        <v>BICHET,S</v>
      </c>
      <c r="AG32" s="245"/>
      <c r="AH32" s="245"/>
      <c r="AI32" s="240">
        <v>0</v>
      </c>
      <c r="AM32" s="111" t="s">
        <v>186</v>
      </c>
      <c r="AN32" s="228">
        <v>15</v>
      </c>
    </row>
    <row r="33" spans="8:39" ht="12" customHeight="1">
      <c r="H33" s="250"/>
      <c r="M33" s="246"/>
      <c r="R33" s="250"/>
      <c r="W33" s="238"/>
      <c r="X33" s="239" t="s">
        <v>248</v>
      </c>
      <c r="Y33" s="239"/>
      <c r="Z33" s="239"/>
      <c r="AA33" s="240">
        <v>1</v>
      </c>
      <c r="AB33" s="241"/>
      <c r="AE33" s="246"/>
      <c r="AM33" s="111"/>
    </row>
    <row r="34" spans="9:40" ht="12" customHeight="1">
      <c r="I34" s="240">
        <v>0</v>
      </c>
      <c r="J34" s="243" t="str">
        <f>IF(N32=N36,"",IF(N36&lt;N32,O32,O36))</f>
        <v>MARTIN,JM</v>
      </c>
      <c r="K34" s="243"/>
      <c r="L34" s="243"/>
      <c r="O34" s="229">
        <v>20</v>
      </c>
      <c r="P34" s="229"/>
      <c r="Q34" s="229"/>
      <c r="S34" s="240">
        <v>1</v>
      </c>
      <c r="T34" s="243" t="str">
        <f>IF(AA33=AA35,"",IF(AA33&lt;AA35,X33,X35))</f>
        <v>MARTIN,JM</v>
      </c>
      <c r="U34" s="243"/>
      <c r="V34" s="243"/>
      <c r="X34" s="318" t="s">
        <v>173</v>
      </c>
      <c r="Y34" s="318"/>
      <c r="Z34" s="318"/>
      <c r="AC34" s="245" t="str">
        <f>IF(AA33=AA35,"",IF(AA33&gt;AA35,X33,X35))</f>
        <v>BICHET,S</v>
      </c>
      <c r="AD34" s="240">
        <v>2</v>
      </c>
      <c r="AM34" s="111" t="s">
        <v>249</v>
      </c>
      <c r="AN34" s="228">
        <v>16</v>
      </c>
    </row>
    <row r="35" spans="13:39" ht="12" customHeight="1">
      <c r="M35" s="250"/>
      <c r="W35" s="247"/>
      <c r="X35" s="248" t="s">
        <v>250</v>
      </c>
      <c r="Y35" s="248"/>
      <c r="Z35" s="248"/>
      <c r="AA35" s="240">
        <v>2</v>
      </c>
      <c r="AB35" s="249"/>
      <c r="AM35" s="111"/>
    </row>
    <row r="36" spans="14:18" ht="12" customHeight="1">
      <c r="N36" s="240">
        <v>0</v>
      </c>
      <c r="O36" s="252" t="str">
        <f>IF(AD6=AD10,"",IF(AD6&lt;AD10,AC6,AC10))</f>
        <v>MAUJEAN.T</v>
      </c>
      <c r="P36" s="252"/>
      <c r="Q36" s="252"/>
      <c r="R36" s="228" t="s">
        <v>176</v>
      </c>
    </row>
    <row r="37" spans="14:17" ht="12" customHeight="1">
      <c r="N37" s="229"/>
      <c r="O37" s="256"/>
      <c r="P37" s="256"/>
      <c r="Q37" s="256"/>
    </row>
    <row r="40" spans="5:37" ht="12" customHeight="1">
      <c r="E40" s="257" t="s">
        <v>152</v>
      </c>
      <c r="F40" s="257"/>
      <c r="G40" s="257"/>
      <c r="H40" s="257"/>
      <c r="I40" s="258">
        <v>31</v>
      </c>
      <c r="J40" s="258"/>
      <c r="AK40" s="229"/>
    </row>
    <row r="41" spans="5:37" ht="12" customHeight="1">
      <c r="E41" s="257"/>
      <c r="F41" s="257"/>
      <c r="G41" s="257"/>
      <c r="H41" s="257"/>
      <c r="I41" s="258"/>
      <c r="J41" s="258"/>
      <c r="R41" s="259"/>
      <c r="S41" s="260"/>
      <c r="T41" s="260"/>
      <c r="U41" s="260"/>
      <c r="V41" s="260"/>
      <c r="W41" s="260"/>
      <c r="X41" s="261"/>
      <c r="Y41" s="261"/>
      <c r="Z41" s="261"/>
      <c r="AA41" s="260"/>
      <c r="AB41" s="262"/>
      <c r="AC41" s="263" t="s">
        <v>251</v>
      </c>
      <c r="AD41" s="263"/>
      <c r="AE41" s="263"/>
      <c r="AF41" s="263"/>
      <c r="AG41" s="263"/>
      <c r="AH41" s="263"/>
      <c r="AI41" s="263"/>
      <c r="AJ41" s="263"/>
      <c r="AK41" s="229"/>
    </row>
    <row r="42" spans="5:37" ht="12" customHeight="1">
      <c r="E42" s="264" t="s">
        <v>252</v>
      </c>
      <c r="F42" s="264"/>
      <c r="G42" s="264"/>
      <c r="H42" s="264"/>
      <c r="I42" s="264"/>
      <c r="J42" s="264"/>
      <c r="K42" s="265"/>
      <c r="L42" s="265"/>
      <c r="M42" s="265"/>
      <c r="R42" s="266"/>
      <c r="S42" s="256"/>
      <c r="T42" s="256"/>
      <c r="U42" s="256"/>
      <c r="V42" s="256"/>
      <c r="W42" s="256"/>
      <c r="X42" s="256" t="s">
        <v>203</v>
      </c>
      <c r="Y42" s="256"/>
      <c r="Z42" s="256"/>
      <c r="AA42" s="256"/>
      <c r="AB42" s="267"/>
      <c r="AC42" s="263"/>
      <c r="AD42" s="263"/>
      <c r="AE42" s="263"/>
      <c r="AF42" s="263"/>
      <c r="AG42" s="263"/>
      <c r="AH42" s="263"/>
      <c r="AI42" s="263"/>
      <c r="AJ42" s="263"/>
      <c r="AK42" s="229"/>
    </row>
    <row r="43" spans="5:36" ht="12" customHeight="1">
      <c r="E43" s="264"/>
      <c r="F43" s="264"/>
      <c r="G43" s="264"/>
      <c r="H43" s="264"/>
      <c r="I43" s="264"/>
      <c r="J43" s="264"/>
      <c r="R43" s="266"/>
      <c r="S43" s="256"/>
      <c r="T43" s="256"/>
      <c r="U43" s="256"/>
      <c r="V43" s="256"/>
      <c r="W43" s="256"/>
      <c r="X43" s="268"/>
      <c r="Y43" s="268"/>
      <c r="Z43" s="269"/>
      <c r="AA43" s="270"/>
      <c r="AB43" s="267"/>
      <c r="AC43" s="271"/>
      <c r="AD43" s="272"/>
      <c r="AE43" s="272"/>
      <c r="AF43" s="272"/>
      <c r="AG43" s="272"/>
      <c r="AH43" s="273"/>
      <c r="AI43" s="273"/>
      <c r="AJ43" s="274"/>
    </row>
    <row r="44" spans="2:37" ht="12" customHeight="1">
      <c r="B44" s="275"/>
      <c r="C44" s="276"/>
      <c r="D44" s="276"/>
      <c r="E44" s="276"/>
      <c r="F44" s="276"/>
      <c r="G44" s="276"/>
      <c r="H44" s="276"/>
      <c r="I44" s="276"/>
      <c r="J44" s="111"/>
      <c r="K44" s="111"/>
      <c r="L44" s="111"/>
      <c r="R44" s="266"/>
      <c r="S44" s="256"/>
      <c r="T44" s="256" t="s">
        <v>185</v>
      </c>
      <c r="U44" s="256"/>
      <c r="V44" s="256"/>
      <c r="W44" s="256"/>
      <c r="X44" s="239" t="str">
        <f>AK12</f>
        <v>OCHOISKI,B</v>
      </c>
      <c r="Y44" s="239"/>
      <c r="Z44" s="239"/>
      <c r="AA44" s="277">
        <v>1</v>
      </c>
      <c r="AB44" s="278"/>
      <c r="AC44" s="279" t="s">
        <v>204</v>
      </c>
      <c r="AD44" s="273"/>
      <c r="AE44" s="273"/>
      <c r="AF44" s="273"/>
      <c r="AG44" s="273"/>
      <c r="AH44" s="273"/>
      <c r="AI44" s="273"/>
      <c r="AJ44" s="274"/>
      <c r="AK44" s="229"/>
    </row>
    <row r="45" spans="2:37" ht="12" customHeight="1">
      <c r="B45" s="280"/>
      <c r="C45" s="281"/>
      <c r="D45" s="281"/>
      <c r="E45" s="282"/>
      <c r="F45" s="281"/>
      <c r="I45" s="121"/>
      <c r="J45" s="121"/>
      <c r="R45" s="266"/>
      <c r="S45" s="256"/>
      <c r="T45" s="256"/>
      <c r="U45" s="256"/>
      <c r="V45" s="256"/>
      <c r="W45" s="256"/>
      <c r="X45" s="283">
        <v>27</v>
      </c>
      <c r="Y45" s="283"/>
      <c r="Z45" s="283"/>
      <c r="AA45" s="256"/>
      <c r="AB45" s="267"/>
      <c r="AC45" s="284" t="str">
        <f>IF(AA44=AA46,"",IF(AA44&gt;AA46,X44,X46))</f>
        <v>BICHET,S</v>
      </c>
      <c r="AD45" s="285">
        <v>2</v>
      </c>
      <c r="AE45" s="273"/>
      <c r="AF45" s="273" t="s">
        <v>205</v>
      </c>
      <c r="AG45" s="273"/>
      <c r="AH45" s="273"/>
      <c r="AI45" s="273"/>
      <c r="AJ45" s="274"/>
      <c r="AK45" s="229"/>
    </row>
    <row r="46" spans="5:37" ht="12" customHeight="1">
      <c r="E46" s="282"/>
      <c r="F46" s="281"/>
      <c r="I46" s="121"/>
      <c r="J46" s="121"/>
      <c r="P46" s="286"/>
      <c r="Q46" s="286"/>
      <c r="R46" s="266"/>
      <c r="S46" s="256"/>
      <c r="T46" s="256" t="s">
        <v>206</v>
      </c>
      <c r="U46" s="256"/>
      <c r="V46" s="256"/>
      <c r="W46" s="256"/>
      <c r="X46" s="287" t="str">
        <f>B27</f>
        <v>BICHET,S</v>
      </c>
      <c r="Y46" s="287"/>
      <c r="Z46" s="287"/>
      <c r="AA46" s="277">
        <v>2</v>
      </c>
      <c r="AB46" s="288"/>
      <c r="AC46" s="279"/>
      <c r="AD46" s="273"/>
      <c r="AE46" s="289"/>
      <c r="AF46" s="290"/>
      <c r="AG46" s="290"/>
      <c r="AH46" s="291"/>
      <c r="AI46" s="273"/>
      <c r="AJ46" s="274"/>
      <c r="AK46" s="229"/>
    </row>
    <row r="47" spans="16:37" ht="12" customHeight="1">
      <c r="P47" s="286"/>
      <c r="Q47" s="286"/>
      <c r="R47" s="266"/>
      <c r="S47" s="256"/>
      <c r="T47" s="256"/>
      <c r="U47" s="256"/>
      <c r="V47" s="256"/>
      <c r="W47" s="256"/>
      <c r="X47" s="256"/>
      <c r="Y47" s="256"/>
      <c r="Z47" s="256"/>
      <c r="AA47" s="256"/>
      <c r="AB47" s="267"/>
      <c r="AC47" s="279">
        <v>30</v>
      </c>
      <c r="AD47" s="273"/>
      <c r="AE47" s="273"/>
      <c r="AF47" s="253" t="str">
        <f>IF(AD45=AD49,"",IF(AD45&gt;AD49,AC45,AC49))</f>
        <v>BICHET,S</v>
      </c>
      <c r="AG47" s="253"/>
      <c r="AH47" s="253"/>
      <c r="AI47" s="273"/>
      <c r="AJ47" s="274"/>
      <c r="AK47" s="229"/>
    </row>
    <row r="48" spans="18:37" ht="12" customHeight="1">
      <c r="R48" s="266"/>
      <c r="S48" s="256"/>
      <c r="T48" s="256" t="s">
        <v>199</v>
      </c>
      <c r="U48" s="256"/>
      <c r="V48" s="256"/>
      <c r="W48" s="256"/>
      <c r="X48" s="239" t="str">
        <f>AK28</f>
        <v>MARTIN,M</v>
      </c>
      <c r="Y48" s="239"/>
      <c r="Z48" s="239"/>
      <c r="AA48" s="277">
        <v>2</v>
      </c>
      <c r="AB48" s="278"/>
      <c r="AC48" s="279"/>
      <c r="AD48" s="273"/>
      <c r="AE48" s="292"/>
      <c r="AF48" s="273"/>
      <c r="AG48" s="273"/>
      <c r="AH48" s="273"/>
      <c r="AI48" s="273"/>
      <c r="AJ48" s="274"/>
      <c r="AK48" s="229"/>
    </row>
    <row r="49" spans="2:37" ht="12" customHeight="1">
      <c r="B49" s="276"/>
      <c r="C49" s="276"/>
      <c r="D49" s="276"/>
      <c r="E49" s="276"/>
      <c r="F49" s="276"/>
      <c r="G49" s="276"/>
      <c r="H49" s="276"/>
      <c r="I49" s="276"/>
      <c r="J49" s="111"/>
      <c r="K49" s="111"/>
      <c r="L49" s="111"/>
      <c r="R49" s="266"/>
      <c r="S49" s="256"/>
      <c r="T49" s="256"/>
      <c r="U49" s="256"/>
      <c r="V49" s="256"/>
      <c r="W49" s="256"/>
      <c r="X49" s="283">
        <v>28</v>
      </c>
      <c r="Y49" s="283"/>
      <c r="Z49" s="283"/>
      <c r="AA49" s="256"/>
      <c r="AB49" s="267"/>
      <c r="AC49" s="284" t="str">
        <f>IF(AA48=AA50,"",IF(AA48&gt;AA50,X48,X50))</f>
        <v>MARTIN,M</v>
      </c>
      <c r="AD49" s="285">
        <v>1</v>
      </c>
      <c r="AE49" s="273"/>
      <c r="AF49" s="293"/>
      <c r="AG49" s="293"/>
      <c r="AH49" s="293"/>
      <c r="AI49" s="273"/>
      <c r="AJ49" s="274"/>
      <c r="AK49" s="229"/>
    </row>
    <row r="50" spans="2:36" ht="12" customHeight="1">
      <c r="B50" s="294" t="s">
        <v>208</v>
      </c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R50" s="266"/>
      <c r="S50" s="256"/>
      <c r="T50" s="256" t="s">
        <v>190</v>
      </c>
      <c r="U50" s="256"/>
      <c r="V50" s="256"/>
      <c r="W50" s="256"/>
      <c r="X50" s="287" t="str">
        <f>B17</f>
        <v>VAUTRIN.H</v>
      </c>
      <c r="Y50" s="287"/>
      <c r="Z50" s="287"/>
      <c r="AA50" s="277">
        <v>0</v>
      </c>
      <c r="AB50" s="288"/>
      <c r="AC50" s="279"/>
      <c r="AD50" s="273"/>
      <c r="AE50" s="273"/>
      <c r="AF50" s="273" t="s">
        <v>210</v>
      </c>
      <c r="AG50" s="273"/>
      <c r="AH50" s="273"/>
      <c r="AI50" s="273"/>
      <c r="AJ50" s="274"/>
    </row>
    <row r="51" spans="2:36" ht="12" customHeight="1"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R51" s="266"/>
      <c r="S51" s="256"/>
      <c r="T51" s="223"/>
      <c r="U51" s="223"/>
      <c r="V51" s="223"/>
      <c r="W51" s="295"/>
      <c r="X51" s="295"/>
      <c r="Y51" s="295"/>
      <c r="Z51" s="295"/>
      <c r="AA51" s="295"/>
      <c r="AB51" s="296"/>
      <c r="AC51" s="297"/>
      <c r="AD51" s="273"/>
      <c r="AE51" s="273"/>
      <c r="AF51" s="290"/>
      <c r="AG51" s="290"/>
      <c r="AH51" s="291"/>
      <c r="AI51" s="273"/>
      <c r="AJ51" s="274"/>
    </row>
    <row r="52" spans="18:36" ht="12" customHeight="1">
      <c r="R52" s="266"/>
      <c r="S52" s="298"/>
      <c r="T52" s="223"/>
      <c r="U52" s="223"/>
      <c r="V52" s="223"/>
      <c r="W52" s="295"/>
      <c r="X52" s="295"/>
      <c r="Y52" s="295"/>
      <c r="Z52" s="295"/>
      <c r="AA52" s="295"/>
      <c r="AB52" s="296"/>
      <c r="AC52" s="297"/>
      <c r="AD52" s="273"/>
      <c r="AE52" s="273"/>
      <c r="AF52" s="245" t="str">
        <f>IF(AD45=AD49,"",IF(AD49&gt;AD45,AC45,AC49))</f>
        <v>MARTIN,M</v>
      </c>
      <c r="AG52" s="245"/>
      <c r="AH52" s="245"/>
      <c r="AI52" s="273"/>
      <c r="AJ52" s="274"/>
    </row>
    <row r="53" spans="2:36" ht="12" customHeight="1">
      <c r="B53" s="299" t="s">
        <v>228</v>
      </c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R53" s="300"/>
      <c r="S53" s="301"/>
      <c r="T53" s="302"/>
      <c r="U53" s="302"/>
      <c r="V53" s="302"/>
      <c r="W53" s="303"/>
      <c r="X53" s="303"/>
      <c r="Y53" s="303"/>
      <c r="Z53" s="303"/>
      <c r="AA53" s="303"/>
      <c r="AB53" s="304"/>
      <c r="AC53" s="305"/>
      <c r="AD53" s="306"/>
      <c r="AE53" s="306"/>
      <c r="AF53" s="307"/>
      <c r="AG53" s="307"/>
      <c r="AH53" s="307"/>
      <c r="AI53" s="306"/>
      <c r="AJ53" s="308"/>
    </row>
    <row r="54" spans="2:36" ht="12" customHeight="1"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309"/>
      <c r="AD54" s="309"/>
      <c r="AE54" s="309"/>
      <c r="AF54" s="309"/>
      <c r="AG54" s="309"/>
      <c r="AH54" s="309"/>
      <c r="AI54" s="309"/>
      <c r="AJ54" s="309"/>
    </row>
    <row r="55" spans="2:36" ht="12" customHeight="1">
      <c r="B55" s="299" t="s">
        <v>253</v>
      </c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R55" s="229"/>
      <c r="S55" s="256"/>
      <c r="T55" s="256"/>
      <c r="U55" s="256"/>
      <c r="V55" s="256"/>
      <c r="W55" s="295" t="s">
        <v>213</v>
      </c>
      <c r="X55" s="295"/>
      <c r="Y55" s="295"/>
      <c r="Z55" s="295"/>
      <c r="AA55" s="295"/>
      <c r="AB55" s="295"/>
      <c r="AC55" s="309"/>
      <c r="AD55" s="309"/>
      <c r="AE55" s="309"/>
      <c r="AF55" s="309"/>
      <c r="AG55" s="309"/>
      <c r="AH55" s="309"/>
      <c r="AI55" s="309"/>
      <c r="AJ55" s="309"/>
    </row>
    <row r="56" spans="2:36" ht="12" customHeight="1"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R56" s="229"/>
      <c r="S56" s="256"/>
      <c r="T56" s="295"/>
      <c r="U56" s="295"/>
      <c r="V56" s="295"/>
      <c r="W56" s="310"/>
      <c r="X56" s="255" t="str">
        <f>IF(AA44=AA46,"",IF(AA44&lt;AA46,X44,X46))</f>
        <v>OCHOISKI,B</v>
      </c>
      <c r="Y56" s="255"/>
      <c r="Z56" s="255"/>
      <c r="AA56" s="277">
        <v>1</v>
      </c>
      <c r="AB56" s="311"/>
      <c r="AC56" s="256"/>
      <c r="AD56" s="256"/>
      <c r="AE56" s="256"/>
      <c r="AF56" s="256"/>
      <c r="AG56" s="256"/>
      <c r="AH56" s="256"/>
      <c r="AI56" s="256"/>
      <c r="AJ56" s="256"/>
    </row>
    <row r="57" spans="18:36" ht="12" customHeight="1">
      <c r="R57" s="229"/>
      <c r="S57" s="312">
        <v>4</v>
      </c>
      <c r="T57" s="313" t="str">
        <f>IF(AA56=AA58,"",IF(AA56&gt;AA58,X58,X56))</f>
        <v>OCHOISKI,B</v>
      </c>
      <c r="U57" s="313"/>
      <c r="V57" s="313"/>
      <c r="W57" s="314"/>
      <c r="X57" s="256">
        <v>29</v>
      </c>
      <c r="Y57" s="256"/>
      <c r="Z57" s="256"/>
      <c r="AA57" s="256"/>
      <c r="AB57" s="256"/>
      <c r="AC57" s="313" t="str">
        <f>IF(AA56=AA58,"",IF(AA56&gt;AA58,X56,X58))</f>
        <v>VAUTRIN.H</v>
      </c>
      <c r="AD57" s="315">
        <v>3</v>
      </c>
      <c r="AE57" s="256"/>
      <c r="AF57" s="256"/>
      <c r="AG57" s="256"/>
      <c r="AH57" s="256"/>
      <c r="AI57" s="256"/>
      <c r="AJ57" s="256"/>
    </row>
    <row r="58" spans="18:37" ht="12" customHeight="1">
      <c r="R58" s="229"/>
      <c r="S58" s="256"/>
      <c r="T58" s="295"/>
      <c r="U58" s="295"/>
      <c r="V58" s="295"/>
      <c r="W58" s="316"/>
      <c r="X58" s="252" t="str">
        <f>IF(AA48=AA50,"",IF(AA48&lt;AA50,X48,X50))</f>
        <v>VAUTRIN.H</v>
      </c>
      <c r="Y58" s="252"/>
      <c r="Z58" s="252"/>
      <c r="AA58" s="277">
        <v>2</v>
      </c>
      <c r="AB58" s="317"/>
      <c r="AC58" s="256"/>
      <c r="AD58" s="256"/>
      <c r="AE58" s="256"/>
      <c r="AF58" s="256"/>
      <c r="AG58" s="256"/>
      <c r="AH58" s="256"/>
      <c r="AI58" s="256"/>
      <c r="AJ58" s="256"/>
      <c r="AK58" s="254"/>
    </row>
    <row r="59" spans="18:36" ht="12" customHeight="1"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56"/>
      <c r="AD59" s="256"/>
      <c r="AE59" s="256"/>
      <c r="AF59" s="256"/>
      <c r="AG59" s="256"/>
      <c r="AH59" s="256"/>
      <c r="AI59" s="256"/>
      <c r="AJ59" s="256"/>
    </row>
    <row r="63" spans="19:30" ht="12" customHeight="1"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</row>
    <row r="92" ht="6" customHeight="1"/>
    <row r="93" s="256" customFormat="1" ht="12" customHeight="1"/>
    <row r="94" s="256" customFormat="1" ht="12" customHeight="1"/>
    <row r="95" s="256" customFormat="1" ht="12" customHeight="1"/>
    <row r="96" s="256" customFormat="1" ht="12" customHeight="1"/>
    <row r="113" s="256" customFormat="1" ht="12" customHeight="1"/>
    <row r="114" s="256" customFormat="1" ht="12" customHeight="1"/>
    <row r="115" s="256" customFormat="1" ht="12" customHeight="1"/>
    <row r="116" s="256" customFormat="1" ht="12" customHeight="1"/>
    <row r="117" s="256" customFormat="1" ht="12" customHeight="1"/>
    <row r="118" s="256" customFormat="1" ht="12" customHeight="1"/>
    <row r="119" s="256" customFormat="1" ht="12" customHeight="1"/>
    <row r="120" s="256" customFormat="1" ht="12" customHeight="1"/>
    <row r="121" s="256" customFormat="1" ht="12" customHeight="1"/>
    <row r="122" s="256" customFormat="1" ht="12" customHeight="1"/>
    <row r="123" s="256" customFormat="1" ht="12" customHeight="1"/>
    <row r="124" s="256" customFormat="1" ht="12" customHeight="1"/>
    <row r="125" s="256" customFormat="1" ht="12" customHeight="1"/>
    <row r="126" s="256" customFormat="1" ht="12" customHeight="1"/>
    <row r="127" s="256" customFormat="1" ht="12" customHeight="1"/>
    <row r="128" s="256" customFormat="1" ht="12" customHeight="1"/>
    <row r="129" s="256" customFormat="1" ht="12" customHeight="1"/>
    <row r="130" s="256" customFormat="1" ht="12" customHeight="1"/>
    <row r="131" s="256" customFormat="1" ht="12" customHeight="1"/>
    <row r="132" s="256" customFormat="1" ht="12" customHeight="1"/>
    <row r="133" s="256" customFormat="1" ht="12" customHeight="1"/>
    <row r="134" s="256" customFormat="1" ht="12" customHeight="1"/>
    <row r="135" s="256" customFormat="1" ht="12" customHeight="1"/>
    <row r="136" s="256" customFormat="1" ht="12" customHeight="1"/>
    <row r="137" s="256" customFormat="1" ht="12" customHeight="1"/>
    <row r="138" s="256" customFormat="1" ht="12" customHeight="1"/>
    <row r="139" s="256" customFormat="1" ht="12" customHeight="1"/>
    <row r="140" s="256" customFormat="1" ht="12" customHeight="1"/>
    <row r="141" s="256" customFormat="1" ht="12" customHeight="1"/>
    <row r="142" s="256" customFormat="1" ht="12" customHeight="1"/>
    <row r="143" s="256" customFormat="1" ht="12" customHeight="1"/>
    <row r="144" s="256" customFormat="1" ht="12" customHeight="1"/>
    <row r="145" s="256" customFormat="1" ht="12" customHeight="1"/>
    <row r="146" s="256" customFormat="1" ht="12" customHeight="1"/>
    <row r="147" s="256" customFormat="1" ht="12" customHeight="1"/>
    <row r="148" s="256" customFormat="1" ht="12" customHeight="1"/>
    <row r="149" s="256" customFormat="1" ht="12" customHeight="1"/>
    <row r="150" s="256" customFormat="1" ht="12" customHeight="1"/>
    <row r="151" s="256" customFormat="1" ht="12" customHeight="1"/>
    <row r="152" s="256" customFormat="1" ht="12" customHeight="1"/>
    <row r="153" s="256" customFormat="1" ht="12" customHeight="1"/>
    <row r="154" s="256" customFormat="1" ht="12" customHeight="1"/>
    <row r="155" s="256" customFormat="1" ht="12" customHeight="1"/>
    <row r="156" s="256" customFormat="1" ht="12" customHeight="1"/>
    <row r="157" s="256" customFormat="1" ht="12" customHeight="1"/>
    <row r="158" s="256" customFormat="1" ht="12" customHeight="1"/>
    <row r="159" s="256" customFormat="1" ht="12" customHeight="1"/>
    <row r="160" s="256" customFormat="1" ht="12" customHeight="1"/>
    <row r="161" s="256" customFormat="1" ht="12" customHeight="1"/>
    <row r="162" s="256" customFormat="1" ht="12" customHeight="1"/>
    <row r="163" s="256" customFormat="1" ht="12" customHeight="1"/>
    <row r="164" s="256" customFormat="1" ht="12" customHeight="1"/>
    <row r="165" s="256" customFormat="1" ht="12" customHeight="1"/>
    <row r="166" s="256" customFormat="1" ht="12" customHeight="1"/>
    <row r="167" s="256" customFormat="1" ht="12" customHeight="1"/>
    <row r="168" s="256" customFormat="1" ht="12" customHeight="1"/>
    <row r="169" s="256" customFormat="1" ht="12" customHeight="1"/>
    <row r="170" s="256" customFormat="1" ht="12" customHeight="1"/>
    <row r="171" s="256" customFormat="1" ht="12" customHeight="1"/>
    <row r="172" s="256" customFormat="1" ht="12" customHeight="1"/>
    <row r="173" s="256" customFormat="1" ht="12" customHeight="1"/>
    <row r="174" s="256" customFormat="1" ht="12" customHeight="1"/>
    <row r="175" s="256" customFormat="1" ht="12" customHeight="1"/>
    <row r="176" s="256" customFormat="1" ht="12" customHeight="1"/>
    <row r="177" s="256" customFormat="1" ht="12" customHeight="1"/>
    <row r="178" s="256" customFormat="1" ht="12" customHeight="1"/>
    <row r="179" s="256" customFormat="1" ht="12" customHeight="1"/>
    <row r="180" s="256" customFormat="1" ht="12" customHeight="1"/>
    <row r="181" s="256" customFormat="1" ht="12" customHeight="1"/>
    <row r="182" s="256" customFormat="1" ht="12" customHeight="1"/>
    <row r="183" s="256" customFormat="1" ht="12" customHeight="1"/>
    <row r="184" s="256" customFormat="1" ht="12" customHeight="1"/>
    <row r="185" s="256" customFormat="1" ht="12" customHeight="1"/>
    <row r="186" s="256" customFormat="1" ht="12" customHeight="1"/>
  </sheetData>
  <sheetProtection selectLockedCells="1" selectUnlockedCells="1"/>
  <mergeCells count="132">
    <mergeCell ref="D2:G2"/>
    <mergeCell ref="I2:L2"/>
    <mergeCell ref="N2:Q2"/>
    <mergeCell ref="S2:V2"/>
    <mergeCell ref="X2:AA2"/>
    <mergeCell ref="AM2:AM3"/>
    <mergeCell ref="D3:E3"/>
    <mergeCell ref="I3:J3"/>
    <mergeCell ref="N3:O3"/>
    <mergeCell ref="S3:T3"/>
    <mergeCell ref="AM4:AM5"/>
    <mergeCell ref="X5:Z5"/>
    <mergeCell ref="T6:V6"/>
    <mergeCell ref="X6:Z6"/>
    <mergeCell ref="AM6:AM7"/>
    <mergeCell ref="X7:Z7"/>
    <mergeCell ref="O8:Q8"/>
    <mergeCell ref="T8:V8"/>
    <mergeCell ref="AF8:AH8"/>
    <mergeCell ref="AM8:AM9"/>
    <mergeCell ref="X9:Z9"/>
    <mergeCell ref="AJ9:AJ11"/>
    <mergeCell ref="J10:L10"/>
    <mergeCell ref="O10:Q10"/>
    <mergeCell ref="T10:V10"/>
    <mergeCell ref="X10:Z10"/>
    <mergeCell ref="AM10:AM11"/>
    <mergeCell ref="H11:H13"/>
    <mergeCell ref="X11:Z11"/>
    <mergeCell ref="O12:Q12"/>
    <mergeCell ref="AF12:AH12"/>
    <mergeCell ref="AM12:AM13"/>
    <mergeCell ref="X13:Z13"/>
    <mergeCell ref="AJ13:AJ15"/>
    <mergeCell ref="E14:G14"/>
    <mergeCell ref="J14:L14"/>
    <mergeCell ref="T14:V14"/>
    <mergeCell ref="X14:Z14"/>
    <mergeCell ref="AM14:AM15"/>
    <mergeCell ref="C15:C16"/>
    <mergeCell ref="H15:H17"/>
    <mergeCell ref="X15:Z15"/>
    <mergeCell ref="O16:Q16"/>
    <mergeCell ref="T16:V16"/>
    <mergeCell ref="AF16:AH16"/>
    <mergeCell ref="AM16:AM17"/>
    <mergeCell ref="E17:G17"/>
    <mergeCell ref="X17:Z17"/>
    <mergeCell ref="C18:C19"/>
    <mergeCell ref="J18:L18"/>
    <mergeCell ref="O18:Q18"/>
    <mergeCell ref="T18:V18"/>
    <mergeCell ref="X18:Z18"/>
    <mergeCell ref="AM18:AM19"/>
    <mergeCell ref="X19:Z19"/>
    <mergeCell ref="E20:G20"/>
    <mergeCell ref="O20:Q20"/>
    <mergeCell ref="AM20:AM21"/>
    <mergeCell ref="X21:Z21"/>
    <mergeCell ref="T22:V22"/>
    <mergeCell ref="X22:Z22"/>
    <mergeCell ref="AM22:AM23"/>
    <mergeCell ref="X23:Z23"/>
    <mergeCell ref="E24:G24"/>
    <mergeCell ref="O24:Q24"/>
    <mergeCell ref="T24:V24"/>
    <mergeCell ref="AF24:AH24"/>
    <mergeCell ref="AM24:AM25"/>
    <mergeCell ref="C25:C26"/>
    <mergeCell ref="X25:Z25"/>
    <mergeCell ref="AJ25:AJ27"/>
    <mergeCell ref="J26:L26"/>
    <mergeCell ref="O26:Q26"/>
    <mergeCell ref="T26:V26"/>
    <mergeCell ref="X26:Z26"/>
    <mergeCell ref="AM26:AM27"/>
    <mergeCell ref="E27:G27"/>
    <mergeCell ref="H27:H29"/>
    <mergeCell ref="X27:Z27"/>
    <mergeCell ref="C28:C29"/>
    <mergeCell ref="O28:Q28"/>
    <mergeCell ref="Y28:AA28"/>
    <mergeCell ref="AF28:AH28"/>
    <mergeCell ref="AM28:AM29"/>
    <mergeCell ref="X29:Z29"/>
    <mergeCell ref="AJ29:AJ31"/>
    <mergeCell ref="E30:G30"/>
    <mergeCell ref="J30:L30"/>
    <mergeCell ref="T30:V30"/>
    <mergeCell ref="X30:Z30"/>
    <mergeCell ref="AM30:AM31"/>
    <mergeCell ref="H31:H33"/>
    <mergeCell ref="X31:Z31"/>
    <mergeCell ref="O32:Q32"/>
    <mergeCell ref="T32:V32"/>
    <mergeCell ref="Y32:AA32"/>
    <mergeCell ref="AF32:AH32"/>
    <mergeCell ref="AM32:AM33"/>
    <mergeCell ref="X33:Z33"/>
    <mergeCell ref="J34:L34"/>
    <mergeCell ref="O34:Q34"/>
    <mergeCell ref="T34:V34"/>
    <mergeCell ref="X34:Z34"/>
    <mergeCell ref="AM34:AM35"/>
    <mergeCell ref="X35:Z35"/>
    <mergeCell ref="O36:Q36"/>
    <mergeCell ref="E40:H41"/>
    <mergeCell ref="I40:J41"/>
    <mergeCell ref="AC41:AJ42"/>
    <mergeCell ref="E42:J43"/>
    <mergeCell ref="X42:AA42"/>
    <mergeCell ref="X43:Y43"/>
    <mergeCell ref="X44:Z44"/>
    <mergeCell ref="I45:J45"/>
    <mergeCell ref="X45:Z45"/>
    <mergeCell ref="AF45:AH45"/>
    <mergeCell ref="I46:J46"/>
    <mergeCell ref="X46:Z46"/>
    <mergeCell ref="AF47:AH47"/>
    <mergeCell ref="X48:Z48"/>
    <mergeCell ref="X49:Z49"/>
    <mergeCell ref="B50:O51"/>
    <mergeCell ref="X50:Z50"/>
    <mergeCell ref="AF50:AH50"/>
    <mergeCell ref="AF52:AH52"/>
    <mergeCell ref="B53:O54"/>
    <mergeCell ref="B55:O56"/>
    <mergeCell ref="W55:AB55"/>
    <mergeCell ref="X56:Z56"/>
    <mergeCell ref="T57:V57"/>
    <mergeCell ref="X57:Z57"/>
    <mergeCell ref="X58:Z58"/>
  </mergeCells>
  <conditionalFormatting sqref="X5:Z5 X7:Z7 X9:Z9 X11:Z11 X13:Z13 X15:Z15 X17:Z17 X19:Z19 X21:Z21 X23:Z23 X25:Z25 X27:Z27 X29:Z29 X31:Z31 X33:Z33 X35:Z35">
    <cfRule type="cellIs" priority="1" dxfId="19" operator="equal" stopIfTrue="1">
      <formula>"?"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BK148"/>
  <sheetViews>
    <sheetView workbookViewId="0" topLeftCell="A1">
      <selection activeCell="U11" sqref="U11"/>
    </sheetView>
  </sheetViews>
  <sheetFormatPr defaultColWidth="11.421875" defaultRowHeight="12.75"/>
  <cols>
    <col min="1" max="2" width="1.28515625" style="6" customWidth="1"/>
    <col min="3" max="47" width="3.421875" style="6" customWidth="1"/>
    <col min="48" max="49" width="1.28515625" style="6" customWidth="1"/>
    <col min="50" max="50" width="14.28125" style="319" customWidth="1"/>
    <col min="51" max="51" width="4.00390625" style="228" customWidth="1"/>
    <col min="52" max="52" width="4.00390625" style="319" customWidth="1"/>
    <col min="53" max="53" width="4.00390625" style="228" customWidth="1"/>
    <col min="54" max="54" width="0.71875" style="6" customWidth="1"/>
    <col min="55" max="55" width="3.421875" style="6" customWidth="1"/>
    <col min="56" max="56" width="7.00390625" style="6" customWidth="1"/>
    <col min="57" max="57" width="26.00390625" style="6" customWidth="1"/>
    <col min="58" max="16384" width="11.421875" style="6" customWidth="1"/>
  </cols>
  <sheetData>
    <row r="1" ht="6" customHeight="1"/>
    <row r="2" spans="4:39" ht="24.75" customHeight="1">
      <c r="D2" s="320" t="s">
        <v>254</v>
      </c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1"/>
      <c r="U2" s="321" t="s">
        <v>255</v>
      </c>
      <c r="V2" s="322">
        <v>4</v>
      </c>
      <c r="W2" s="322"/>
      <c r="Y2" s="323" t="s">
        <v>256</v>
      </c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</row>
    <row r="3" spans="4:50" ht="21" customHeight="1">
      <c r="D3" s="324" t="s">
        <v>115</v>
      </c>
      <c r="E3" s="325"/>
      <c r="F3" s="325"/>
      <c r="G3" s="325"/>
      <c r="H3" s="325"/>
      <c r="I3" s="325"/>
      <c r="J3" s="326"/>
      <c r="K3" s="326"/>
      <c r="L3" s="326"/>
      <c r="M3" s="326"/>
      <c r="N3" s="326"/>
      <c r="O3" s="326"/>
      <c r="P3" s="326"/>
      <c r="Q3" s="326"/>
      <c r="R3" s="326"/>
      <c r="S3" s="326"/>
      <c r="AX3" s="327"/>
    </row>
    <row r="4" spans="4:26" ht="12.75" customHeight="1">
      <c r="D4" s="325"/>
      <c r="E4" s="325"/>
      <c r="F4" s="325"/>
      <c r="G4" s="325"/>
      <c r="H4" s="325"/>
      <c r="I4" s="325"/>
      <c r="W4" s="113"/>
      <c r="X4" s="114"/>
      <c r="Y4" s="113"/>
      <c r="Z4" s="113"/>
    </row>
    <row r="5" spans="24:26" ht="12.75">
      <c r="X5" s="116"/>
      <c r="Y5" s="117"/>
      <c r="Z5" s="118"/>
    </row>
    <row r="6" spans="4:57" ht="12.75">
      <c r="D6" s="328" t="s">
        <v>122</v>
      </c>
      <c r="E6" s="328"/>
      <c r="F6" s="328"/>
      <c r="BE6" s="99" t="s">
        <v>169</v>
      </c>
    </row>
    <row r="7" spans="2:57" ht="7.5" customHeight="1">
      <c r="B7" s="329"/>
      <c r="C7" s="179"/>
      <c r="D7" s="179"/>
      <c r="E7" s="179"/>
      <c r="F7" s="330" t="s">
        <v>257</v>
      </c>
      <c r="G7" s="330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331"/>
      <c r="AY7" s="332" t="s">
        <v>258</v>
      </c>
      <c r="AZ7" s="332"/>
      <c r="BA7" s="332"/>
      <c r="BB7" s="104"/>
      <c r="BE7" s="152" t="s">
        <v>259</v>
      </c>
    </row>
    <row r="8" spans="2:57" ht="7.5" customHeight="1">
      <c r="B8" s="333"/>
      <c r="C8" s="153"/>
      <c r="D8" s="153"/>
      <c r="E8" s="153"/>
      <c r="F8" s="330"/>
      <c r="G8" s="330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334"/>
      <c r="Z8" s="335"/>
      <c r="AA8" s="111"/>
      <c r="AB8" s="111"/>
      <c r="AC8" s="111"/>
      <c r="AD8" s="111"/>
      <c r="AE8" s="111"/>
      <c r="AF8" s="111"/>
      <c r="AG8" s="111"/>
      <c r="AH8" s="111"/>
      <c r="AI8" s="336" t="s">
        <v>260</v>
      </c>
      <c r="AJ8" s="336"/>
      <c r="AK8" s="336"/>
      <c r="AL8" s="337" t="s">
        <v>261</v>
      </c>
      <c r="AM8" s="111"/>
      <c r="AN8" s="111"/>
      <c r="AO8" s="111"/>
      <c r="AP8" s="111"/>
      <c r="AQ8" s="111"/>
      <c r="AR8" s="111"/>
      <c r="AS8" s="111"/>
      <c r="AT8" s="111"/>
      <c r="AU8" s="111"/>
      <c r="AV8" s="338"/>
      <c r="AY8" s="332"/>
      <c r="AZ8" s="332"/>
      <c r="BA8" s="332"/>
      <c r="BB8" s="104"/>
      <c r="BE8" s="152"/>
    </row>
    <row r="9" spans="2:57" ht="8.25" customHeight="1">
      <c r="B9" s="333"/>
      <c r="C9" s="339">
        <v>1</v>
      </c>
      <c r="D9" s="340" t="s">
        <v>262</v>
      </c>
      <c r="E9" s="340"/>
      <c r="F9" s="340"/>
      <c r="G9" s="340"/>
      <c r="H9" s="340"/>
      <c r="I9" s="340"/>
      <c r="J9" s="341">
        <v>2</v>
      </c>
      <c r="K9" s="342" t="s">
        <v>263</v>
      </c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153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336"/>
      <c r="AJ9" s="336"/>
      <c r="AK9" s="336"/>
      <c r="AL9" s="337"/>
      <c r="AM9" s="111"/>
      <c r="AN9" s="111"/>
      <c r="AO9" s="95"/>
      <c r="AP9" s="95"/>
      <c r="AQ9" s="95"/>
      <c r="AR9" s="95"/>
      <c r="AS9" s="95"/>
      <c r="AT9" s="95"/>
      <c r="AU9" s="95"/>
      <c r="AV9" s="343"/>
      <c r="AW9" s="181"/>
      <c r="AX9" s="344" t="str">
        <f>D9</f>
        <v>Jeandidier</v>
      </c>
      <c r="AY9" s="345"/>
      <c r="AZ9" s="345"/>
      <c r="BA9" s="346"/>
      <c r="BB9" s="181"/>
      <c r="BC9" s="347">
        <f>IF(AY9=AY11,0,IF(AY9&gt;AY11,1,0))+IF(AZ9=AZ11,0,IF(AZ9&gt;AZ11,1,0))+IF(BA9=BA11,0,IF(BA9&gt;BA11,1,0))</f>
        <v>0</v>
      </c>
      <c r="BE9" s="152"/>
    </row>
    <row r="10" spans="2:57" ht="8.25" customHeight="1">
      <c r="B10" s="333"/>
      <c r="C10" s="339"/>
      <c r="D10" s="340"/>
      <c r="E10" s="340"/>
      <c r="F10" s="340"/>
      <c r="G10" s="340"/>
      <c r="H10" s="340"/>
      <c r="I10" s="340"/>
      <c r="J10" s="341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204"/>
      <c r="Y10" s="348"/>
      <c r="Z10" s="349"/>
      <c r="AA10" s="204"/>
      <c r="AB10" s="204"/>
      <c r="AC10" s="204"/>
      <c r="AD10" s="204"/>
      <c r="AE10" s="204"/>
      <c r="AF10" s="204"/>
      <c r="AG10" s="204"/>
      <c r="AH10" s="350"/>
      <c r="AI10" s="351" t="str">
        <f>IF(AND(J9="?",J11="?"),"en cours",IF(J9+J11=0,"",IF(J9&gt;J11,D9,D11)))</f>
        <v>Jeandidier</v>
      </c>
      <c r="AJ10" s="351"/>
      <c r="AK10" s="351"/>
      <c r="AL10" s="351"/>
      <c r="AM10" s="351"/>
      <c r="AN10" s="341">
        <v>0</v>
      </c>
      <c r="AO10" s="95"/>
      <c r="AP10" s="95"/>
      <c r="AQ10" s="95"/>
      <c r="AR10" s="95"/>
      <c r="AS10" s="95"/>
      <c r="AT10" s="95"/>
      <c r="AU10" s="95"/>
      <c r="AV10" s="343"/>
      <c r="AW10" s="181"/>
      <c r="AX10" s="344"/>
      <c r="AY10" s="345"/>
      <c r="AZ10" s="345"/>
      <c r="BA10" s="346"/>
      <c r="BB10" s="181"/>
      <c r="BC10" s="347"/>
      <c r="BE10" s="152" t="s">
        <v>264</v>
      </c>
    </row>
    <row r="11" spans="2:57" ht="8.25" customHeight="1">
      <c r="B11" s="333"/>
      <c r="C11" s="339"/>
      <c r="D11" s="340" t="s">
        <v>265</v>
      </c>
      <c r="E11" s="340"/>
      <c r="F11" s="340"/>
      <c r="G11" s="340"/>
      <c r="H11" s="340"/>
      <c r="I11" s="340"/>
      <c r="J11" s="341">
        <v>1</v>
      </c>
      <c r="K11" s="111"/>
      <c r="L11" s="111"/>
      <c r="M11" s="111"/>
      <c r="N11" s="352"/>
      <c r="O11" s="111"/>
      <c r="P11" s="111"/>
      <c r="Q11" s="111"/>
      <c r="R11" s="111"/>
      <c r="S11" s="111"/>
      <c r="T11" s="111"/>
      <c r="U11" s="111"/>
      <c r="V11" s="111"/>
      <c r="W11" s="111"/>
      <c r="X11" s="153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351"/>
      <c r="AJ11" s="351"/>
      <c r="AK11" s="351"/>
      <c r="AL11" s="351"/>
      <c r="AM11" s="351"/>
      <c r="AN11" s="341"/>
      <c r="AO11" s="111"/>
      <c r="AP11" s="111"/>
      <c r="AQ11" s="111"/>
      <c r="AR11" s="111"/>
      <c r="AS11" s="111"/>
      <c r="AT11" s="111"/>
      <c r="AU11" s="111"/>
      <c r="AV11" s="338"/>
      <c r="AW11" s="181"/>
      <c r="AX11" s="353" t="str">
        <f>D11</f>
        <v>Bichet</v>
      </c>
      <c r="AY11" s="354"/>
      <c r="AZ11" s="354"/>
      <c r="BA11" s="355"/>
      <c r="BB11" s="181"/>
      <c r="BC11" s="356">
        <f>IF(AY9=AY11,0,IF(AY9&gt;AY11,0,1))+IF(AZ9=AZ11,0,IF(AZ9&gt;AZ11,0,1))+IF(BA9=BA11,0,IF(BA9&gt;BA11,0,1))</f>
        <v>0</v>
      </c>
      <c r="BE11" s="152"/>
    </row>
    <row r="12" spans="2:57" ht="8.25" customHeight="1">
      <c r="B12" s="333"/>
      <c r="C12" s="339"/>
      <c r="D12" s="340"/>
      <c r="E12" s="340"/>
      <c r="F12" s="340"/>
      <c r="G12" s="340"/>
      <c r="H12" s="340"/>
      <c r="I12" s="340"/>
      <c r="J12" s="341"/>
      <c r="K12" s="111"/>
      <c r="L12" s="153"/>
      <c r="M12" s="153"/>
      <c r="N12" s="357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337" t="s">
        <v>266</v>
      </c>
      <c r="Z12" s="337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358"/>
      <c r="AM12" s="111"/>
      <c r="AN12" s="111"/>
      <c r="AO12" s="111"/>
      <c r="AP12" s="111"/>
      <c r="AQ12" s="111"/>
      <c r="AR12" s="111"/>
      <c r="AS12" s="111"/>
      <c r="AT12" s="111"/>
      <c r="AU12" s="111"/>
      <c r="AV12" s="338"/>
      <c r="AX12" s="353"/>
      <c r="AY12" s="354"/>
      <c r="AZ12" s="354"/>
      <c r="BA12" s="355"/>
      <c r="BB12" s="181"/>
      <c r="BC12" s="356"/>
      <c r="BE12" s="152"/>
    </row>
    <row r="13" spans="2:57" ht="8.25" customHeight="1">
      <c r="B13" s="333"/>
      <c r="C13" s="111"/>
      <c r="D13" s="111"/>
      <c r="E13" s="111"/>
      <c r="F13" s="111"/>
      <c r="G13" s="153"/>
      <c r="H13" s="153"/>
      <c r="I13" s="153"/>
      <c r="J13" s="153"/>
      <c r="K13" s="111"/>
      <c r="L13" s="153"/>
      <c r="M13" s="153"/>
      <c r="N13" s="357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337"/>
      <c r="Z13" s="337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358"/>
      <c r="AM13" s="111"/>
      <c r="AN13" s="111"/>
      <c r="AO13" s="111"/>
      <c r="AP13" s="111"/>
      <c r="AQ13" s="111"/>
      <c r="AR13" s="111"/>
      <c r="AS13" s="111"/>
      <c r="AT13" s="111"/>
      <c r="AU13" s="111"/>
      <c r="AV13" s="338"/>
      <c r="AX13" s="344" t="str">
        <f>D27</f>
        <v>Vaxelaire</v>
      </c>
      <c r="AY13" s="345"/>
      <c r="AZ13" s="345"/>
      <c r="BA13" s="346"/>
      <c r="BB13" s="181"/>
      <c r="BC13" s="347">
        <f>IF(AY13=AY15,0,IF(AY13&gt;AY15,1,0))+IF(AZ13=AZ15,0,IF(AZ13&gt;AZ15,1,0))+IF(BA13=BA15,0,IF(BA13&gt;BA15,1,0))</f>
        <v>0</v>
      </c>
      <c r="BE13" s="152" t="s">
        <v>267</v>
      </c>
    </row>
    <row r="14" spans="1:63" ht="8.25" customHeight="1">
      <c r="A14" s="153"/>
      <c r="B14" s="359"/>
      <c r="C14" s="153"/>
      <c r="D14" s="181"/>
      <c r="E14" s="181"/>
      <c r="F14" s="181"/>
      <c r="G14" s="153"/>
      <c r="H14" s="153"/>
      <c r="I14" s="153"/>
      <c r="J14" s="153"/>
      <c r="K14" s="111"/>
      <c r="L14" s="360" t="s">
        <v>268</v>
      </c>
      <c r="M14" s="360"/>
      <c r="N14" s="361" t="s">
        <v>261</v>
      </c>
      <c r="O14" s="169"/>
      <c r="P14" s="153"/>
      <c r="Q14" s="153"/>
      <c r="R14" s="153"/>
      <c r="S14" s="153"/>
      <c r="T14" s="153"/>
      <c r="U14" s="153"/>
      <c r="V14" s="153"/>
      <c r="W14" s="362" t="str">
        <f>IF(AND(W19="?",AB19="?"),"en cours",IF(W19+AB19=0,"",IF(AB19&gt;W19,R19,AC19)))</f>
        <v>Martin</v>
      </c>
      <c r="X14" s="362"/>
      <c r="Y14" s="362"/>
      <c r="Z14" s="362"/>
      <c r="AA14" s="362"/>
      <c r="AB14" s="362"/>
      <c r="AC14" s="111"/>
      <c r="AD14" s="111"/>
      <c r="AE14" s="111"/>
      <c r="AF14" s="111"/>
      <c r="AG14" s="111"/>
      <c r="AH14" s="111"/>
      <c r="AI14" s="111"/>
      <c r="AJ14" s="111"/>
      <c r="AK14" s="111"/>
      <c r="AL14" s="358"/>
      <c r="AM14" s="111"/>
      <c r="AN14" s="111"/>
      <c r="AO14" s="111"/>
      <c r="AP14" s="111"/>
      <c r="AQ14" s="111"/>
      <c r="AR14" s="111"/>
      <c r="AS14" s="111"/>
      <c r="AT14" s="111"/>
      <c r="AU14" s="111"/>
      <c r="AV14" s="338"/>
      <c r="AX14" s="344"/>
      <c r="AY14" s="345"/>
      <c r="AZ14" s="345"/>
      <c r="BA14" s="346"/>
      <c r="BB14" s="181"/>
      <c r="BC14" s="347"/>
      <c r="BE14" s="152"/>
      <c r="BG14" s="153"/>
      <c r="BH14" s="153"/>
      <c r="BI14" s="153"/>
      <c r="BJ14" s="153"/>
      <c r="BK14" s="222"/>
    </row>
    <row r="15" spans="1:63" ht="8.25" customHeight="1">
      <c r="A15" s="153"/>
      <c r="B15" s="359"/>
      <c r="C15" s="153"/>
      <c r="D15" s="181"/>
      <c r="E15" s="181"/>
      <c r="F15" s="181"/>
      <c r="G15" s="153"/>
      <c r="H15" s="111"/>
      <c r="I15" s="111"/>
      <c r="J15" s="111"/>
      <c r="K15" s="111"/>
      <c r="L15" s="360"/>
      <c r="M15" s="360"/>
      <c r="N15" s="361"/>
      <c r="O15" s="363"/>
      <c r="P15" s="111"/>
      <c r="Q15" s="111"/>
      <c r="R15" s="111"/>
      <c r="S15" s="111"/>
      <c r="T15" s="111"/>
      <c r="U15" s="153"/>
      <c r="V15" s="153"/>
      <c r="W15" s="362"/>
      <c r="X15" s="362"/>
      <c r="Y15" s="362"/>
      <c r="Z15" s="362"/>
      <c r="AA15" s="362"/>
      <c r="AB15" s="362"/>
      <c r="AC15" s="111"/>
      <c r="AD15" s="111"/>
      <c r="AE15" s="111"/>
      <c r="AF15" s="111"/>
      <c r="AG15" s="111"/>
      <c r="AH15" s="111"/>
      <c r="AI15" s="111"/>
      <c r="AJ15" s="111"/>
      <c r="AK15" s="111"/>
      <c r="AL15" s="358"/>
      <c r="AM15" s="111"/>
      <c r="AN15" s="111"/>
      <c r="AO15" s="111"/>
      <c r="AP15" s="111"/>
      <c r="AQ15" s="111"/>
      <c r="AR15" s="111"/>
      <c r="AS15" s="111"/>
      <c r="AT15" s="111"/>
      <c r="AU15" s="111"/>
      <c r="AV15" s="338"/>
      <c r="AX15" s="353" t="str">
        <f>D29</f>
        <v>Martin</v>
      </c>
      <c r="AY15" s="354"/>
      <c r="AZ15" s="354"/>
      <c r="BA15" s="355"/>
      <c r="BB15" s="181"/>
      <c r="BC15" s="356">
        <f>IF(AY13=AY15,0,IF(AY13&gt;AY15,0,1))+IF(AZ13=AZ15,0,IF(AZ13&gt;AZ15,0,1))+IF(BA13=BA15,0,IF(BA13&gt;BA15,0,1))</f>
        <v>0</v>
      </c>
      <c r="BE15" s="152"/>
      <c r="BG15" s="153"/>
      <c r="BH15" s="153"/>
      <c r="BI15" s="153"/>
      <c r="BJ15" s="153"/>
      <c r="BK15" s="222"/>
    </row>
    <row r="16" spans="1:63" ht="8.25" customHeight="1">
      <c r="A16" s="153"/>
      <c r="B16" s="359"/>
      <c r="C16" s="153"/>
      <c r="D16" s="181"/>
      <c r="E16" s="181"/>
      <c r="F16" s="181"/>
      <c r="G16" s="153"/>
      <c r="H16" s="111"/>
      <c r="I16" s="111"/>
      <c r="J16" s="111"/>
      <c r="K16" s="351" t="str">
        <f>IF(AND(J9="?",J11="?"),"en cours",IF(J9+J11=0,"",IF(J9&gt;J11,D11,D9)))</f>
        <v>Bichet</v>
      </c>
      <c r="L16" s="351"/>
      <c r="M16" s="351"/>
      <c r="N16" s="351"/>
      <c r="O16" s="351"/>
      <c r="P16" s="341">
        <v>1</v>
      </c>
      <c r="Q16" s="111"/>
      <c r="R16" s="111"/>
      <c r="S16" s="111"/>
      <c r="T16" s="111"/>
      <c r="U16" s="153"/>
      <c r="V16" s="153"/>
      <c r="W16" s="153"/>
      <c r="X16" s="153"/>
      <c r="Y16" s="334"/>
      <c r="Z16" s="364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358"/>
      <c r="AM16" s="111"/>
      <c r="AN16" s="111"/>
      <c r="AO16" s="111"/>
      <c r="AP16" s="111"/>
      <c r="AQ16" s="111"/>
      <c r="AR16" s="111"/>
      <c r="AS16" s="111"/>
      <c r="AT16" s="111"/>
      <c r="AU16" s="111"/>
      <c r="AV16" s="338"/>
      <c r="AX16" s="353"/>
      <c r="AY16" s="354"/>
      <c r="AZ16" s="354"/>
      <c r="BA16" s="355"/>
      <c r="BB16" s="181"/>
      <c r="BC16" s="356"/>
      <c r="BE16" s="152" t="s">
        <v>269</v>
      </c>
      <c r="BG16" s="153"/>
      <c r="BH16" s="153"/>
      <c r="BI16" s="153"/>
      <c r="BJ16" s="153"/>
      <c r="BK16" s="222"/>
    </row>
    <row r="17" spans="1:63" ht="8.25" customHeight="1">
      <c r="A17" s="153"/>
      <c r="B17" s="359"/>
      <c r="C17" s="153"/>
      <c r="D17" s="181"/>
      <c r="E17" s="111"/>
      <c r="F17" s="337" t="s">
        <v>270</v>
      </c>
      <c r="G17" s="337"/>
      <c r="H17" s="111"/>
      <c r="I17" s="111"/>
      <c r="J17" s="111"/>
      <c r="K17" s="351"/>
      <c r="L17" s="351"/>
      <c r="M17" s="351"/>
      <c r="N17" s="351"/>
      <c r="O17" s="351"/>
      <c r="P17" s="341"/>
      <c r="Q17" s="111"/>
      <c r="R17" s="365" t="s">
        <v>260</v>
      </c>
      <c r="S17" s="365"/>
      <c r="T17" s="365"/>
      <c r="U17" s="337" t="s">
        <v>271</v>
      </c>
      <c r="V17" s="337"/>
      <c r="W17" s="153"/>
      <c r="X17" s="153"/>
      <c r="Y17" s="334"/>
      <c r="Z17" s="364"/>
      <c r="AA17" s="111"/>
      <c r="AB17" s="111"/>
      <c r="AC17" s="337" t="s">
        <v>268</v>
      </c>
      <c r="AD17" s="337"/>
      <c r="AE17" s="337" t="s">
        <v>272</v>
      </c>
      <c r="AF17" s="337"/>
      <c r="AG17" s="111"/>
      <c r="AH17" s="111"/>
      <c r="AI17" s="111"/>
      <c r="AJ17" s="111"/>
      <c r="AK17" s="111"/>
      <c r="AL17" s="358"/>
      <c r="AM17" s="111"/>
      <c r="AN17" s="111"/>
      <c r="AO17" s="111"/>
      <c r="AP17" s="111"/>
      <c r="AQ17" s="111"/>
      <c r="AR17" s="337" t="s">
        <v>273</v>
      </c>
      <c r="AS17" s="337"/>
      <c r="AT17" s="111"/>
      <c r="AU17" s="111"/>
      <c r="AV17" s="338"/>
      <c r="AX17" s="366" t="str">
        <f>AI10</f>
        <v>Jeandidier</v>
      </c>
      <c r="AY17" s="345"/>
      <c r="AZ17" s="345"/>
      <c r="BA17" s="346"/>
      <c r="BB17" s="181"/>
      <c r="BC17" s="347">
        <f>IF(AY17=AY19,0,IF(AY17&gt;AY19,1,0))+IF(AZ17=AZ19,0,IF(AZ17&gt;AZ19,1,0))+IF(BA17=BA19,0,IF(BA17&gt;BA19,1,0))</f>
        <v>0</v>
      </c>
      <c r="BE17" s="152"/>
      <c r="BG17" s="153"/>
      <c r="BH17" s="153"/>
      <c r="BI17" s="153"/>
      <c r="BJ17" s="153"/>
      <c r="BK17" s="222"/>
    </row>
    <row r="18" spans="1:63" ht="8.25" customHeight="1">
      <c r="A18" s="153"/>
      <c r="B18" s="359"/>
      <c r="C18" s="153"/>
      <c r="D18" s="181"/>
      <c r="E18" s="111"/>
      <c r="F18" s="337"/>
      <c r="G18" s="337"/>
      <c r="H18" s="111"/>
      <c r="I18" s="111"/>
      <c r="J18" s="111"/>
      <c r="K18" s="153"/>
      <c r="L18" s="153"/>
      <c r="M18" s="153"/>
      <c r="N18" s="367"/>
      <c r="O18" s="153"/>
      <c r="P18" s="153"/>
      <c r="Q18" s="111"/>
      <c r="R18" s="365"/>
      <c r="S18" s="365"/>
      <c r="T18" s="365"/>
      <c r="U18" s="337"/>
      <c r="V18" s="337"/>
      <c r="W18" s="153"/>
      <c r="X18" s="153"/>
      <c r="Y18" s="334"/>
      <c r="Z18" s="364"/>
      <c r="AA18" s="111"/>
      <c r="AB18" s="111"/>
      <c r="AC18" s="337"/>
      <c r="AD18" s="337"/>
      <c r="AE18" s="337"/>
      <c r="AF18" s="337"/>
      <c r="AG18" s="111"/>
      <c r="AH18" s="111"/>
      <c r="AI18" s="111"/>
      <c r="AJ18" s="111"/>
      <c r="AK18" s="111"/>
      <c r="AL18" s="358"/>
      <c r="AM18" s="111"/>
      <c r="AN18" s="111"/>
      <c r="AO18" s="111"/>
      <c r="AP18" s="111"/>
      <c r="AQ18" s="111"/>
      <c r="AR18" s="337"/>
      <c r="AS18" s="337"/>
      <c r="AT18" s="111"/>
      <c r="AU18" s="111"/>
      <c r="AV18" s="338"/>
      <c r="AX18" s="366"/>
      <c r="AY18" s="345"/>
      <c r="AZ18" s="345"/>
      <c r="BA18" s="346"/>
      <c r="BB18" s="181"/>
      <c r="BC18" s="347"/>
      <c r="BE18" s="152"/>
      <c r="BG18" s="153"/>
      <c r="BH18" s="153"/>
      <c r="BI18" s="153"/>
      <c r="BJ18" s="153"/>
      <c r="BK18" s="222"/>
    </row>
    <row r="19" spans="1:63" ht="8.25" customHeight="1">
      <c r="A19" s="153"/>
      <c r="B19" s="359"/>
      <c r="C19" s="153"/>
      <c r="D19" s="362" t="str">
        <f>IF(AND(P16="?",P22="?"),"en cours",IF(P16+P22=0,"",IF(P16&gt;P22,K22,K16)))</f>
        <v>Bichet</v>
      </c>
      <c r="E19" s="362"/>
      <c r="F19" s="362"/>
      <c r="G19" s="362"/>
      <c r="H19" s="362"/>
      <c r="I19" s="362"/>
      <c r="J19" s="368"/>
      <c r="K19" s="369"/>
      <c r="L19" s="369"/>
      <c r="M19" s="370"/>
      <c r="N19" s="371"/>
      <c r="O19" s="369"/>
      <c r="P19" s="369"/>
      <c r="Q19" s="369"/>
      <c r="R19" s="351" t="str">
        <f>IF(AND(P16="?",P22="?"),"en cours",IF(P16+P22=0,"",IF(P16&gt;P22,K16,K22)))</f>
        <v>Martin</v>
      </c>
      <c r="S19" s="351"/>
      <c r="T19" s="351"/>
      <c r="U19" s="351"/>
      <c r="V19" s="351"/>
      <c r="W19" s="341">
        <v>1</v>
      </c>
      <c r="X19" s="369"/>
      <c r="Y19" s="370"/>
      <c r="Z19" s="371"/>
      <c r="AA19" s="350"/>
      <c r="AB19" s="341">
        <v>2</v>
      </c>
      <c r="AC19" s="351" t="str">
        <f>IF(AND(AN10="?",AN28="?"),"en cours",IF(AN10+AN28=0,"",IF(AN10&gt;AN28,AI28,AI10)))</f>
        <v>Jeandidier</v>
      </c>
      <c r="AD19" s="351"/>
      <c r="AE19" s="351"/>
      <c r="AF19" s="351"/>
      <c r="AG19" s="351"/>
      <c r="AH19" s="204"/>
      <c r="AI19" s="204"/>
      <c r="AJ19" s="204"/>
      <c r="AK19" s="370"/>
      <c r="AL19" s="371"/>
      <c r="AM19" s="204"/>
      <c r="AN19" s="204"/>
      <c r="AO19" s="350"/>
      <c r="AP19" s="340" t="str">
        <f>IF(AND(AN10="?",AN28="?"),"en cours",IF(AN10+AN28=0,"",IF(AN10&gt;AN28,AI10,AI28)))</f>
        <v>Vaxelaire</v>
      </c>
      <c r="AQ19" s="340"/>
      <c r="AR19" s="340"/>
      <c r="AS19" s="340"/>
      <c r="AT19" s="340"/>
      <c r="AU19" s="340"/>
      <c r="AV19" s="338"/>
      <c r="AX19" s="372" t="str">
        <f>AI28</f>
        <v>Vaxelaire</v>
      </c>
      <c r="AY19" s="354"/>
      <c r="AZ19" s="354"/>
      <c r="BA19" s="355"/>
      <c r="BB19" s="181"/>
      <c r="BC19" s="356">
        <f>IF(AY17=AY19,0,IF(AY17&gt;AY19,0,1))+IF(AZ17=AZ19,0,IF(AZ17&gt;AZ19,0,1))+IF(BA17=BA19,0,IF(BA17&gt;BA19,0,1))</f>
        <v>0</v>
      </c>
      <c r="BE19" s="152" t="s">
        <v>274</v>
      </c>
      <c r="BG19" s="153"/>
      <c r="BH19" s="153"/>
      <c r="BI19" s="153"/>
      <c r="BJ19" s="153"/>
      <c r="BK19" s="222"/>
    </row>
    <row r="20" spans="1:63" ht="8.25" customHeight="1">
      <c r="A20" s="153"/>
      <c r="B20" s="359"/>
      <c r="C20" s="153"/>
      <c r="D20" s="362"/>
      <c r="E20" s="362"/>
      <c r="F20" s="362"/>
      <c r="G20" s="362"/>
      <c r="H20" s="362"/>
      <c r="I20" s="362"/>
      <c r="J20" s="111"/>
      <c r="K20" s="153"/>
      <c r="L20" s="153"/>
      <c r="M20" s="371"/>
      <c r="N20" s="370"/>
      <c r="O20" s="153"/>
      <c r="P20" s="153"/>
      <c r="Q20" s="153"/>
      <c r="R20" s="351"/>
      <c r="S20" s="351"/>
      <c r="T20" s="351"/>
      <c r="U20" s="351"/>
      <c r="V20" s="351"/>
      <c r="W20" s="341"/>
      <c r="X20" s="153"/>
      <c r="Y20" s="371"/>
      <c r="Z20" s="370"/>
      <c r="AA20" s="111"/>
      <c r="AB20" s="341"/>
      <c r="AC20" s="351"/>
      <c r="AD20" s="351"/>
      <c r="AE20" s="351"/>
      <c r="AF20" s="351"/>
      <c r="AG20" s="351"/>
      <c r="AH20" s="111"/>
      <c r="AI20" s="111"/>
      <c r="AJ20" s="111"/>
      <c r="AK20" s="371"/>
      <c r="AL20" s="370"/>
      <c r="AM20" s="111"/>
      <c r="AN20" s="111"/>
      <c r="AO20" s="111"/>
      <c r="AP20" s="340"/>
      <c r="AQ20" s="340"/>
      <c r="AR20" s="340"/>
      <c r="AS20" s="340"/>
      <c r="AT20" s="340"/>
      <c r="AU20" s="340"/>
      <c r="AV20" s="338"/>
      <c r="AX20" s="372"/>
      <c r="AY20" s="354"/>
      <c r="AZ20" s="354"/>
      <c r="BA20" s="355"/>
      <c r="BB20" s="181"/>
      <c r="BC20" s="356"/>
      <c r="BE20" s="152"/>
      <c r="BG20" s="153"/>
      <c r="BH20" s="153"/>
      <c r="BI20" s="153"/>
      <c r="BJ20" s="153"/>
      <c r="BK20" s="222"/>
    </row>
    <row r="21" spans="1:63" ht="8.25" customHeight="1">
      <c r="A21" s="153"/>
      <c r="B21" s="359"/>
      <c r="C21" s="153"/>
      <c r="D21" s="181"/>
      <c r="E21" s="181"/>
      <c r="F21" s="181"/>
      <c r="G21" s="153"/>
      <c r="H21" s="111"/>
      <c r="I21" s="111"/>
      <c r="J21" s="111"/>
      <c r="K21" s="153"/>
      <c r="L21" s="153"/>
      <c r="M21" s="153"/>
      <c r="N21" s="368"/>
      <c r="O21" s="153"/>
      <c r="P21" s="153"/>
      <c r="Q21" s="111"/>
      <c r="R21" s="111"/>
      <c r="S21" s="111"/>
      <c r="T21" s="111"/>
      <c r="U21" s="153"/>
      <c r="V21" s="153"/>
      <c r="W21" s="153"/>
      <c r="X21" s="153"/>
      <c r="Y21" s="334"/>
      <c r="Z21" s="364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358"/>
      <c r="AM21" s="111"/>
      <c r="AN21" s="111"/>
      <c r="AO21" s="111"/>
      <c r="AP21" s="111"/>
      <c r="AQ21" s="111"/>
      <c r="AR21" s="111"/>
      <c r="AS21" s="111"/>
      <c r="AT21" s="111"/>
      <c r="AU21" s="111"/>
      <c r="AV21" s="338"/>
      <c r="AX21" s="366" t="str">
        <f>K16</f>
        <v>Bichet</v>
      </c>
      <c r="AY21" s="345"/>
      <c r="AZ21" s="345"/>
      <c r="BA21" s="346"/>
      <c r="BB21" s="181"/>
      <c r="BC21" s="347">
        <f>IF(AY21=AY23,0,IF(AY21&gt;AY23,1,0))+IF(AZ21=AZ23,0,IF(AZ21&gt;AZ23,1,0))+IF(BA21=BA23,0,IF(BA21&gt;BA23,1,0))</f>
        <v>0</v>
      </c>
      <c r="BE21" s="152"/>
      <c r="BG21" s="153"/>
      <c r="BH21" s="153"/>
      <c r="BI21" s="153"/>
      <c r="BJ21" s="153"/>
      <c r="BK21" s="222"/>
    </row>
    <row r="22" spans="1:63" ht="8.25" customHeight="1">
      <c r="A22" s="153"/>
      <c r="B22" s="359"/>
      <c r="C22" s="153"/>
      <c r="D22" s="181"/>
      <c r="E22" s="181"/>
      <c r="F22" s="181"/>
      <c r="G22" s="153"/>
      <c r="H22" s="111"/>
      <c r="I22" s="111"/>
      <c r="J22" s="111"/>
      <c r="K22" s="351" t="str">
        <f>IF(AND(J27="?",J29="?"),"en cours",IF(J27+J29=0,"",IF(J27&gt;J29,D29,D27)))</f>
        <v>Martin</v>
      </c>
      <c r="L22" s="351"/>
      <c r="M22" s="351"/>
      <c r="N22" s="351"/>
      <c r="O22" s="351"/>
      <c r="P22" s="341">
        <v>2</v>
      </c>
      <c r="Q22" s="153"/>
      <c r="R22" s="153"/>
      <c r="S22" s="111"/>
      <c r="T22" s="153"/>
      <c r="U22" s="153"/>
      <c r="V22" s="153"/>
      <c r="W22" s="153"/>
      <c r="X22" s="153"/>
      <c r="Y22" s="334"/>
      <c r="Z22" s="364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358"/>
      <c r="AM22" s="111"/>
      <c r="AN22" s="111"/>
      <c r="AO22" s="111"/>
      <c r="AP22" s="111"/>
      <c r="AQ22" s="111"/>
      <c r="AR22" s="111"/>
      <c r="AS22" s="111"/>
      <c r="AT22" s="111"/>
      <c r="AU22" s="111"/>
      <c r="AV22" s="338"/>
      <c r="AX22" s="366"/>
      <c r="AY22" s="345"/>
      <c r="AZ22" s="345"/>
      <c r="BA22" s="346"/>
      <c r="BB22" s="181"/>
      <c r="BC22" s="347"/>
      <c r="BE22" s="152" t="s">
        <v>275</v>
      </c>
      <c r="BG22" s="153"/>
      <c r="BH22" s="153"/>
      <c r="BI22" s="153"/>
      <c r="BJ22" s="153"/>
      <c r="BK22" s="222"/>
    </row>
    <row r="23" spans="1:63" ht="8.25" customHeight="1">
      <c r="A23" s="153"/>
      <c r="B23" s="359"/>
      <c r="C23" s="153"/>
      <c r="D23" s="181"/>
      <c r="E23" s="181"/>
      <c r="F23" s="181"/>
      <c r="G23" s="153"/>
      <c r="H23" s="111"/>
      <c r="I23" s="111"/>
      <c r="J23" s="111"/>
      <c r="K23" s="351"/>
      <c r="L23" s="351"/>
      <c r="M23" s="351"/>
      <c r="N23" s="351"/>
      <c r="O23" s="351"/>
      <c r="P23" s="341"/>
      <c r="Q23" s="153"/>
      <c r="R23" s="153"/>
      <c r="S23" s="153"/>
      <c r="T23" s="153"/>
      <c r="U23" s="153"/>
      <c r="V23" s="153"/>
      <c r="W23" s="153"/>
      <c r="X23" s="153"/>
      <c r="Y23" s="334"/>
      <c r="Z23" s="364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358"/>
      <c r="AM23" s="111"/>
      <c r="AN23" s="111"/>
      <c r="AO23" s="111"/>
      <c r="AP23" s="111"/>
      <c r="AQ23" s="111"/>
      <c r="AR23" s="111"/>
      <c r="AS23" s="111"/>
      <c r="AT23" s="111"/>
      <c r="AU23" s="111"/>
      <c r="AV23" s="338"/>
      <c r="AX23" s="372" t="str">
        <f>K22</f>
        <v>Martin</v>
      </c>
      <c r="AY23" s="354"/>
      <c r="AZ23" s="354"/>
      <c r="BA23" s="355"/>
      <c r="BB23" s="181"/>
      <c r="BC23" s="356">
        <f>IF(AY21=AY23,0,IF(AY21&gt;AY23,0,1))+IF(AZ21=AZ23,0,IF(AZ21&gt;AZ23,0,1))+IF(BA21=BA23,0,IF(BA21&gt;BA23,0,1))</f>
        <v>0</v>
      </c>
      <c r="BE23" s="152"/>
      <c r="BG23" s="153"/>
      <c r="BH23" s="153"/>
      <c r="BI23" s="153"/>
      <c r="BJ23" s="153"/>
      <c r="BK23" s="222"/>
    </row>
    <row r="24" spans="1:63" ht="8.25" customHeight="1">
      <c r="A24" s="153"/>
      <c r="B24" s="359"/>
      <c r="C24" s="153"/>
      <c r="D24" s="181"/>
      <c r="E24" s="181"/>
      <c r="F24" s="181"/>
      <c r="G24" s="153"/>
      <c r="H24" s="111"/>
      <c r="I24" s="111"/>
      <c r="J24" s="111"/>
      <c r="K24" s="153"/>
      <c r="L24" s="373" t="s">
        <v>268</v>
      </c>
      <c r="M24" s="373"/>
      <c r="N24" s="374" t="s">
        <v>276</v>
      </c>
      <c r="O24" s="375"/>
      <c r="P24" s="153"/>
      <c r="Q24" s="153"/>
      <c r="R24" s="153"/>
      <c r="S24" s="153"/>
      <c r="T24" s="153"/>
      <c r="U24" s="153"/>
      <c r="V24" s="153"/>
      <c r="W24" s="340" t="str">
        <f>IF(AND(W19="?",AB19="?"),"en cours",IF(W19+AB19=0,"",IF(AB19&gt;W19,AC19,R19)))</f>
        <v>Jeandidier</v>
      </c>
      <c r="X24" s="340"/>
      <c r="Y24" s="340"/>
      <c r="Z24" s="340"/>
      <c r="AA24" s="340"/>
      <c r="AB24" s="340"/>
      <c r="AC24" s="111"/>
      <c r="AD24" s="111"/>
      <c r="AE24" s="111"/>
      <c r="AF24" s="111"/>
      <c r="AG24" s="111"/>
      <c r="AH24" s="111"/>
      <c r="AI24" s="111"/>
      <c r="AJ24" s="111"/>
      <c r="AK24" s="111"/>
      <c r="AL24" s="358"/>
      <c r="AM24" s="111"/>
      <c r="AN24" s="111"/>
      <c r="AO24" s="111"/>
      <c r="AP24" s="111"/>
      <c r="AQ24" s="111"/>
      <c r="AR24" s="111"/>
      <c r="AS24" s="111"/>
      <c r="AT24" s="111"/>
      <c r="AU24" s="111"/>
      <c r="AV24" s="338"/>
      <c r="AX24" s="372"/>
      <c r="AY24" s="354"/>
      <c r="AZ24" s="354"/>
      <c r="BA24" s="355"/>
      <c r="BB24" s="181"/>
      <c r="BC24" s="356"/>
      <c r="BE24" s="152"/>
      <c r="BG24" s="153"/>
      <c r="BH24" s="153"/>
      <c r="BI24" s="153"/>
      <c r="BJ24" s="153"/>
      <c r="BK24" s="222"/>
    </row>
    <row r="25" spans="1:63" ht="8.25" customHeight="1">
      <c r="A25" s="153"/>
      <c r="B25" s="359"/>
      <c r="C25" s="153"/>
      <c r="D25" s="181"/>
      <c r="E25" s="181"/>
      <c r="F25" s="330" t="s">
        <v>257</v>
      </c>
      <c r="G25" s="330"/>
      <c r="H25" s="153"/>
      <c r="I25" s="153"/>
      <c r="J25" s="153"/>
      <c r="K25" s="111"/>
      <c r="L25" s="373"/>
      <c r="M25" s="373"/>
      <c r="N25" s="374"/>
      <c r="O25" s="169"/>
      <c r="P25" s="153"/>
      <c r="Q25" s="153"/>
      <c r="R25" s="153"/>
      <c r="S25" s="153"/>
      <c r="T25" s="153"/>
      <c r="U25" s="153"/>
      <c r="V25" s="153"/>
      <c r="W25" s="340"/>
      <c r="X25" s="340"/>
      <c r="Y25" s="340"/>
      <c r="Z25" s="340"/>
      <c r="AA25" s="340"/>
      <c r="AB25" s="340"/>
      <c r="AC25" s="111"/>
      <c r="AD25" s="111"/>
      <c r="AE25" s="111"/>
      <c r="AF25" s="111"/>
      <c r="AG25" s="111"/>
      <c r="AH25" s="111"/>
      <c r="AI25" s="111"/>
      <c r="AJ25" s="111"/>
      <c r="AK25" s="111"/>
      <c r="AL25" s="358"/>
      <c r="AM25" s="111"/>
      <c r="AN25" s="111"/>
      <c r="AO25" s="111"/>
      <c r="AP25" s="111"/>
      <c r="AQ25" s="111"/>
      <c r="AR25" s="111"/>
      <c r="AS25" s="111"/>
      <c r="AT25" s="111"/>
      <c r="AU25" s="111"/>
      <c r="AV25" s="338"/>
      <c r="AX25" s="376" t="str">
        <f>AC19</f>
        <v>Jeandidier</v>
      </c>
      <c r="AY25" s="345"/>
      <c r="AZ25" s="345"/>
      <c r="BA25" s="346"/>
      <c r="BB25" s="181"/>
      <c r="BC25" s="347">
        <f>IF(AY25=AY27,0,IF(AY25&gt;AY27,1,0))+IF(AZ25=AZ27,0,IF(AZ25&gt;AZ27,1,0))+IF(BA25=BA27,0,IF(BA25&gt;BA27,1,0))</f>
        <v>0</v>
      </c>
      <c r="BE25" s="152" t="s">
        <v>277</v>
      </c>
      <c r="BG25" s="153"/>
      <c r="BH25" s="153"/>
      <c r="BI25" s="153"/>
      <c r="BJ25" s="153"/>
      <c r="BK25" s="222"/>
    </row>
    <row r="26" spans="1:63" ht="8.25" customHeight="1">
      <c r="A26" s="153"/>
      <c r="B26" s="359"/>
      <c r="C26" s="153"/>
      <c r="D26" s="181"/>
      <c r="E26" s="181"/>
      <c r="F26" s="330"/>
      <c r="G26" s="330"/>
      <c r="H26" s="153"/>
      <c r="I26" s="153"/>
      <c r="J26" s="153"/>
      <c r="K26" s="111"/>
      <c r="L26" s="153"/>
      <c r="M26" s="153"/>
      <c r="N26" s="357"/>
      <c r="O26" s="169"/>
      <c r="P26" s="153"/>
      <c r="Q26" s="153"/>
      <c r="R26" s="153"/>
      <c r="S26" s="153"/>
      <c r="T26" s="153"/>
      <c r="U26" s="153"/>
      <c r="V26" s="153"/>
      <c r="W26" s="95"/>
      <c r="X26" s="95"/>
      <c r="Y26" s="377" t="s">
        <v>278</v>
      </c>
      <c r="Z26" s="377"/>
      <c r="AA26" s="95"/>
      <c r="AB26" s="95"/>
      <c r="AC26" s="111"/>
      <c r="AD26" s="111"/>
      <c r="AE26" s="111"/>
      <c r="AF26" s="111"/>
      <c r="AG26" s="111"/>
      <c r="AH26" s="111"/>
      <c r="AI26" s="111"/>
      <c r="AJ26" s="111"/>
      <c r="AK26" s="111"/>
      <c r="AL26" s="358"/>
      <c r="AM26" s="111"/>
      <c r="AN26" s="111"/>
      <c r="AO26" s="111"/>
      <c r="AP26" s="111"/>
      <c r="AQ26" s="111"/>
      <c r="AR26" s="111"/>
      <c r="AS26" s="111"/>
      <c r="AT26" s="111"/>
      <c r="AU26" s="111"/>
      <c r="AV26" s="338"/>
      <c r="AX26" s="376"/>
      <c r="AY26" s="345"/>
      <c r="AZ26" s="345"/>
      <c r="BA26" s="346"/>
      <c r="BB26" s="181"/>
      <c r="BC26" s="347"/>
      <c r="BE26" s="152"/>
      <c r="BG26" s="153"/>
      <c r="BH26" s="153"/>
      <c r="BI26" s="153"/>
      <c r="BJ26" s="153"/>
      <c r="BK26" s="222"/>
    </row>
    <row r="27" spans="2:63" ht="8.25" customHeight="1">
      <c r="B27" s="333"/>
      <c r="C27" s="339">
        <v>2</v>
      </c>
      <c r="D27" s="340" t="s">
        <v>279</v>
      </c>
      <c r="E27" s="340"/>
      <c r="F27" s="340"/>
      <c r="G27" s="340"/>
      <c r="H27" s="340"/>
      <c r="I27" s="340"/>
      <c r="J27" s="341">
        <v>2</v>
      </c>
      <c r="K27" s="111"/>
      <c r="L27" s="111"/>
      <c r="M27" s="111"/>
      <c r="N27" s="358"/>
      <c r="O27" s="111"/>
      <c r="P27" s="111"/>
      <c r="Q27" s="111"/>
      <c r="R27" s="111"/>
      <c r="S27" s="111"/>
      <c r="T27" s="111"/>
      <c r="U27" s="111"/>
      <c r="V27" s="111"/>
      <c r="W27" s="111"/>
      <c r="X27" s="153"/>
      <c r="Y27" s="377"/>
      <c r="Z27" s="377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378"/>
      <c r="AM27" s="111"/>
      <c r="AN27" s="111"/>
      <c r="AO27" s="111"/>
      <c r="AP27" s="111"/>
      <c r="AQ27" s="111"/>
      <c r="AR27" s="111"/>
      <c r="AS27" s="111"/>
      <c r="AT27" s="111"/>
      <c r="AU27" s="111"/>
      <c r="AV27" s="338"/>
      <c r="AX27" s="379" t="str">
        <f>R19</f>
        <v>Martin</v>
      </c>
      <c r="AY27" s="354"/>
      <c r="AZ27" s="354"/>
      <c r="BA27" s="355"/>
      <c r="BB27" s="181"/>
      <c r="BC27" s="356">
        <f>IF(AY25=AY27,0,IF(AY25&gt;AY27,0,1))+IF(AZ25=AZ27,0,IF(AZ25&gt;AZ27,0,1))+IF(BA25=BA27,0,IF(BA25&gt;BA27,0,1))</f>
        <v>0</v>
      </c>
      <c r="BD27" s="153"/>
      <c r="BE27" s="152"/>
      <c r="BF27" s="153"/>
      <c r="BG27" s="153"/>
      <c r="BH27" s="153"/>
      <c r="BI27" s="153"/>
      <c r="BJ27" s="153"/>
      <c r="BK27" s="222"/>
    </row>
    <row r="28" spans="2:63" ht="8.25" customHeight="1">
      <c r="B28" s="333"/>
      <c r="C28" s="339"/>
      <c r="D28" s="340"/>
      <c r="E28" s="340"/>
      <c r="F28" s="340"/>
      <c r="G28" s="340"/>
      <c r="H28" s="340"/>
      <c r="I28" s="340"/>
      <c r="J28" s="341"/>
      <c r="K28" s="204"/>
      <c r="L28" s="204"/>
      <c r="M28" s="204"/>
      <c r="N28" s="378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348"/>
      <c r="Z28" s="349"/>
      <c r="AA28" s="204"/>
      <c r="AB28" s="204"/>
      <c r="AC28" s="204"/>
      <c r="AD28" s="204"/>
      <c r="AE28" s="204"/>
      <c r="AF28" s="204"/>
      <c r="AG28" s="204"/>
      <c r="AH28" s="350"/>
      <c r="AI28" s="351" t="str">
        <f>IF(AND(J27="?",J29="?"),"en cours",IF(J27+J29=0,"",IF(J27&gt;J29,D27,D29)))</f>
        <v>Vaxelaire</v>
      </c>
      <c r="AJ28" s="351"/>
      <c r="AK28" s="351"/>
      <c r="AL28" s="351"/>
      <c r="AM28" s="351"/>
      <c r="AN28" s="341">
        <v>2</v>
      </c>
      <c r="AO28" s="95"/>
      <c r="AP28" s="95"/>
      <c r="AQ28" s="95"/>
      <c r="AR28" s="95"/>
      <c r="AS28" s="95"/>
      <c r="AT28" s="95"/>
      <c r="AU28" s="95"/>
      <c r="AV28" s="343"/>
      <c r="AX28" s="379"/>
      <c r="AY28" s="354"/>
      <c r="AZ28" s="354"/>
      <c r="BA28" s="355"/>
      <c r="BB28" s="181"/>
      <c r="BC28" s="356"/>
      <c r="BD28" s="153"/>
      <c r="BF28" s="153"/>
      <c r="BG28" s="153"/>
      <c r="BH28" s="153"/>
      <c r="BI28" s="153"/>
      <c r="BJ28" s="153"/>
      <c r="BK28" s="222"/>
    </row>
    <row r="29" spans="2:63" ht="8.25" customHeight="1">
      <c r="B29" s="333"/>
      <c r="C29" s="339"/>
      <c r="D29" s="340" t="s">
        <v>280</v>
      </c>
      <c r="E29" s="340"/>
      <c r="F29" s="340"/>
      <c r="G29" s="340"/>
      <c r="H29" s="340"/>
      <c r="I29" s="340"/>
      <c r="J29" s="341">
        <v>0</v>
      </c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53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351"/>
      <c r="AJ29" s="351"/>
      <c r="AK29" s="351"/>
      <c r="AL29" s="351"/>
      <c r="AM29" s="351"/>
      <c r="AN29" s="341"/>
      <c r="AO29" s="95"/>
      <c r="AP29" s="95"/>
      <c r="AQ29" s="95"/>
      <c r="AR29" s="95"/>
      <c r="AS29" s="95"/>
      <c r="AT29" s="95"/>
      <c r="AU29" s="95"/>
      <c r="AV29" s="343"/>
      <c r="AW29" s="181"/>
      <c r="AY29" s="309"/>
      <c r="BA29" s="309"/>
      <c r="BB29" s="181"/>
      <c r="BC29" s="181"/>
      <c r="BD29" s="153"/>
      <c r="BF29" s="153"/>
      <c r="BG29" s="153"/>
      <c r="BH29" s="153"/>
      <c r="BI29" s="153"/>
      <c r="BJ29" s="153"/>
      <c r="BK29" s="222"/>
    </row>
    <row r="30" spans="2:63" ht="8.25" customHeight="1">
      <c r="B30" s="333"/>
      <c r="C30" s="339"/>
      <c r="D30" s="340"/>
      <c r="E30" s="340"/>
      <c r="F30" s="340"/>
      <c r="G30" s="340"/>
      <c r="H30" s="340"/>
      <c r="I30" s="340"/>
      <c r="J30" s="341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221"/>
      <c r="AB30" s="111"/>
      <c r="AC30" s="111"/>
      <c r="AD30" s="111"/>
      <c r="AE30" s="111"/>
      <c r="AF30" s="111"/>
      <c r="AG30" s="111"/>
      <c r="AH30" s="111"/>
      <c r="AI30" s="380" t="s">
        <v>260</v>
      </c>
      <c r="AJ30" s="380"/>
      <c r="AK30" s="380"/>
      <c r="AL30" s="377" t="s">
        <v>261</v>
      </c>
      <c r="AM30" s="111"/>
      <c r="AN30" s="111"/>
      <c r="AO30" s="111"/>
      <c r="AP30" s="111"/>
      <c r="AQ30" s="111"/>
      <c r="AR30" s="111"/>
      <c r="AS30" s="111"/>
      <c r="AT30" s="111"/>
      <c r="AU30" s="111"/>
      <c r="AV30" s="338"/>
      <c r="AW30" s="181"/>
      <c r="AY30" s="309"/>
      <c r="BA30" s="309"/>
      <c r="BB30" s="181"/>
      <c r="BC30" s="181"/>
      <c r="BD30" s="153"/>
      <c r="BF30" s="153"/>
      <c r="BG30" s="153"/>
      <c r="BH30" s="153"/>
      <c r="BI30" s="153"/>
      <c r="BJ30" s="153"/>
      <c r="BK30" s="222"/>
    </row>
    <row r="31" spans="2:63" ht="8.25" customHeight="1">
      <c r="B31" s="333"/>
      <c r="C31" s="111"/>
      <c r="D31" s="111"/>
      <c r="E31" s="111"/>
      <c r="F31" s="111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221"/>
      <c r="AB31" s="111"/>
      <c r="AC31" s="111"/>
      <c r="AD31" s="111"/>
      <c r="AE31" s="111"/>
      <c r="AF31" s="111"/>
      <c r="AG31" s="111"/>
      <c r="AH31" s="111"/>
      <c r="AI31" s="380"/>
      <c r="AJ31" s="380"/>
      <c r="AK31" s="380"/>
      <c r="AL31" s="377"/>
      <c r="AM31" s="111"/>
      <c r="AN31" s="111"/>
      <c r="AO31" s="111"/>
      <c r="AP31" s="111"/>
      <c r="AQ31" s="111"/>
      <c r="AR31" s="111"/>
      <c r="AS31" s="111"/>
      <c r="AT31" s="111"/>
      <c r="AU31" s="111"/>
      <c r="AV31" s="338"/>
      <c r="AW31" s="181"/>
      <c r="AY31" s="309"/>
      <c r="BA31" s="309"/>
      <c r="BB31" s="181"/>
      <c r="BC31" s="181"/>
      <c r="BD31" s="153"/>
      <c r="BE31" s="153"/>
      <c r="BF31" s="153"/>
      <c r="BG31" s="153"/>
      <c r="BH31" s="153"/>
      <c r="BI31" s="153"/>
      <c r="BJ31" s="153"/>
      <c r="BK31" s="222"/>
    </row>
    <row r="32" spans="2:63" ht="8.25" customHeight="1">
      <c r="B32" s="381"/>
      <c r="C32" s="170"/>
      <c r="D32" s="170"/>
      <c r="E32" s="170"/>
      <c r="F32" s="170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3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25"/>
      <c r="AW32" s="181"/>
      <c r="AY32" s="309"/>
      <c r="BA32" s="309"/>
      <c r="BB32" s="181"/>
      <c r="BC32" s="181"/>
      <c r="BD32" s="153"/>
      <c r="BE32" s="153"/>
      <c r="BF32" s="153"/>
      <c r="BG32" s="153"/>
      <c r="BH32" s="153"/>
      <c r="BI32" s="153"/>
      <c r="BJ32" s="153"/>
      <c r="BK32" s="222"/>
    </row>
    <row r="33" spans="7:63" ht="8.25" customHeight="1"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221"/>
      <c r="AW33" s="181"/>
      <c r="AY33" s="309"/>
      <c r="BA33" s="309"/>
      <c r="BB33" s="181"/>
      <c r="BC33" s="181"/>
      <c r="BD33" s="153"/>
      <c r="BE33" s="153"/>
      <c r="BF33" s="153"/>
      <c r="BG33" s="153"/>
      <c r="BH33" s="153"/>
      <c r="BI33" s="153"/>
      <c r="BJ33" s="153"/>
      <c r="BK33" s="222"/>
    </row>
    <row r="34" spans="7:63" ht="8.25" customHeight="1"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221"/>
      <c r="AW34" s="181"/>
      <c r="AY34" s="309"/>
      <c r="BA34" s="309"/>
      <c r="BB34" s="181"/>
      <c r="BC34" s="181"/>
      <c r="BD34" s="153"/>
      <c r="BE34" s="153"/>
      <c r="BF34" s="153"/>
      <c r="BG34" s="153"/>
      <c r="BH34" s="153"/>
      <c r="BI34" s="153"/>
      <c r="BJ34" s="153"/>
      <c r="BK34" s="222"/>
    </row>
    <row r="35" spans="7:63" ht="8.25" customHeight="1"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221"/>
      <c r="AW35" s="181"/>
      <c r="AY35" s="309"/>
      <c r="BA35" s="309"/>
      <c r="BB35" s="181"/>
      <c r="BC35" s="181"/>
      <c r="BD35" s="153"/>
      <c r="BE35" s="153"/>
      <c r="BF35" s="153"/>
      <c r="BG35" s="153"/>
      <c r="BH35" s="153"/>
      <c r="BI35" s="153"/>
      <c r="BJ35" s="153"/>
      <c r="BK35" s="222"/>
    </row>
    <row r="36" spans="7:63" ht="8.25" customHeight="1"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221"/>
      <c r="AW36" s="181"/>
      <c r="AY36" s="309"/>
      <c r="BA36" s="309"/>
      <c r="BB36" s="181"/>
      <c r="BC36" s="181"/>
      <c r="BD36" s="153"/>
      <c r="BE36" s="153"/>
      <c r="BF36" s="153"/>
      <c r="BG36" s="153"/>
      <c r="BH36" s="153"/>
      <c r="BI36" s="153"/>
      <c r="BJ36" s="153"/>
      <c r="BK36" s="222"/>
    </row>
    <row r="37" spans="7:63" ht="8.25" customHeight="1"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221"/>
      <c r="AW37" s="181"/>
      <c r="AY37" s="309"/>
      <c r="BA37" s="309"/>
      <c r="BB37" s="181"/>
      <c r="BC37" s="181"/>
      <c r="BD37" s="153"/>
      <c r="BE37" s="153"/>
      <c r="BF37" s="153"/>
      <c r="BG37" s="153"/>
      <c r="BH37" s="153"/>
      <c r="BI37" s="153"/>
      <c r="BJ37" s="153"/>
      <c r="BK37" s="222"/>
    </row>
    <row r="38" spans="7:63" ht="8.25" customHeight="1"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221"/>
      <c r="AW38" s="181"/>
      <c r="AY38" s="309"/>
      <c r="BA38" s="309"/>
      <c r="BB38" s="181"/>
      <c r="BC38" s="181"/>
      <c r="BD38" s="153"/>
      <c r="BE38" s="153"/>
      <c r="BF38" s="153"/>
      <c r="BG38" s="153"/>
      <c r="BH38" s="153"/>
      <c r="BI38" s="153"/>
      <c r="BJ38" s="153"/>
      <c r="BK38" s="222"/>
    </row>
    <row r="39" spans="7:63" ht="8.25" customHeight="1"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221"/>
      <c r="AW39" s="181"/>
      <c r="AY39" s="309"/>
      <c r="BA39" s="309"/>
      <c r="BB39" s="181"/>
      <c r="BC39" s="181"/>
      <c r="BD39" s="153"/>
      <c r="BE39" s="153"/>
      <c r="BF39" s="153"/>
      <c r="BG39" s="153"/>
      <c r="BH39" s="153"/>
      <c r="BI39" s="153"/>
      <c r="BJ39" s="153"/>
      <c r="BK39" s="222"/>
    </row>
    <row r="40" spans="7:63" ht="8.25" customHeight="1"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221"/>
      <c r="AW40" s="181"/>
      <c r="AY40" s="309"/>
      <c r="BA40" s="309"/>
      <c r="BB40" s="181"/>
      <c r="BC40" s="181"/>
      <c r="BD40" s="153"/>
      <c r="BE40" s="153"/>
      <c r="BF40" s="153"/>
      <c r="BG40" s="153"/>
      <c r="BH40" s="153"/>
      <c r="BI40" s="153"/>
      <c r="BJ40" s="153"/>
      <c r="BK40" s="222"/>
    </row>
    <row r="41" spans="4:6" ht="12.75">
      <c r="D41" s="328" t="s">
        <v>137</v>
      </c>
      <c r="E41" s="328"/>
      <c r="F41" s="328"/>
    </row>
    <row r="42" spans="2:48" ht="7.5" customHeight="1">
      <c r="B42" s="329"/>
      <c r="C42" s="179"/>
      <c r="D42" s="179"/>
      <c r="E42" s="179"/>
      <c r="F42" s="330" t="s">
        <v>134</v>
      </c>
      <c r="G42" s="330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331"/>
    </row>
    <row r="43" spans="2:48" ht="7.5" customHeight="1">
      <c r="B43" s="333"/>
      <c r="C43" s="153"/>
      <c r="D43" s="153"/>
      <c r="E43" s="153"/>
      <c r="F43" s="330"/>
      <c r="G43" s="330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334"/>
      <c r="Z43" s="335"/>
      <c r="AA43" s="111"/>
      <c r="AB43" s="111"/>
      <c r="AC43" s="111"/>
      <c r="AD43" s="111"/>
      <c r="AE43" s="111"/>
      <c r="AF43" s="111"/>
      <c r="AG43" s="111"/>
      <c r="AH43" s="111"/>
      <c r="AI43" s="336" t="s">
        <v>260</v>
      </c>
      <c r="AJ43" s="336"/>
      <c r="AK43" s="336"/>
      <c r="AL43" s="337" t="s">
        <v>261</v>
      </c>
      <c r="AM43" s="111"/>
      <c r="AN43" s="111"/>
      <c r="AO43" s="111"/>
      <c r="AP43" s="111"/>
      <c r="AQ43" s="111"/>
      <c r="AR43" s="111"/>
      <c r="AS43" s="111"/>
      <c r="AT43" s="111"/>
      <c r="AU43" s="111"/>
      <c r="AV43" s="338"/>
    </row>
    <row r="44" spans="2:63" ht="8.25" customHeight="1">
      <c r="B44" s="333"/>
      <c r="C44" s="339">
        <v>1</v>
      </c>
      <c r="D44" s="340" t="s">
        <v>281</v>
      </c>
      <c r="E44" s="340"/>
      <c r="F44" s="340"/>
      <c r="G44" s="340"/>
      <c r="H44" s="340"/>
      <c r="I44" s="340"/>
      <c r="J44" s="341">
        <v>2</v>
      </c>
      <c r="K44" s="342" t="s">
        <v>282</v>
      </c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153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336"/>
      <c r="AJ44" s="336"/>
      <c r="AK44" s="336"/>
      <c r="AL44" s="337"/>
      <c r="AM44" s="111"/>
      <c r="AN44" s="111"/>
      <c r="AO44" s="95"/>
      <c r="AP44" s="95"/>
      <c r="AQ44" s="95"/>
      <c r="AR44" s="95"/>
      <c r="AS44" s="95"/>
      <c r="AT44" s="95"/>
      <c r="AU44" s="95"/>
      <c r="AV44" s="343"/>
      <c r="AW44" s="181"/>
      <c r="AX44" s="344" t="str">
        <f>D44</f>
        <v>Ochoiski S</v>
      </c>
      <c r="AY44" s="345"/>
      <c r="AZ44" s="345"/>
      <c r="BA44" s="346"/>
      <c r="BB44" s="181"/>
      <c r="BC44" s="347">
        <f>IF(AY44=AY46,0,IF(AY44&gt;AY46,1,0))+IF(AZ44=AZ46,0,IF(AZ44&gt;AZ46,1,0))+IF(BA44=BA46,0,IF(BA44&gt;BA46,1,0))</f>
        <v>0</v>
      </c>
      <c r="BD44" s="153"/>
      <c r="BE44" s="153"/>
      <c r="BF44" s="153"/>
      <c r="BG44" s="153"/>
      <c r="BH44" s="153"/>
      <c r="BI44" s="153"/>
      <c r="BJ44" s="153"/>
      <c r="BK44" s="222"/>
    </row>
    <row r="45" spans="2:63" ht="8.25" customHeight="1">
      <c r="B45" s="333"/>
      <c r="C45" s="339"/>
      <c r="D45" s="340"/>
      <c r="E45" s="340"/>
      <c r="F45" s="340"/>
      <c r="G45" s="340"/>
      <c r="H45" s="340"/>
      <c r="I45" s="340"/>
      <c r="J45" s="341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204"/>
      <c r="Y45" s="348"/>
      <c r="Z45" s="349"/>
      <c r="AA45" s="204"/>
      <c r="AB45" s="204"/>
      <c r="AC45" s="204"/>
      <c r="AD45" s="204"/>
      <c r="AE45" s="204"/>
      <c r="AF45" s="204"/>
      <c r="AG45" s="204"/>
      <c r="AH45" s="350"/>
      <c r="AI45" s="351" t="str">
        <f>IF(AND(J44="?",J46="?"),"en cours",IF(J44+J46=0,"",IF(J44&gt;J46,D44,D46)))</f>
        <v>Ochoiski S</v>
      </c>
      <c r="AJ45" s="351"/>
      <c r="AK45" s="351"/>
      <c r="AL45" s="351"/>
      <c r="AM45" s="351"/>
      <c r="AN45" s="341">
        <v>2</v>
      </c>
      <c r="AO45" s="95"/>
      <c r="AP45" s="95"/>
      <c r="AQ45" s="95"/>
      <c r="AR45" s="95"/>
      <c r="AS45" s="95"/>
      <c r="AT45" s="95"/>
      <c r="AU45" s="95"/>
      <c r="AV45" s="343"/>
      <c r="AW45" s="181"/>
      <c r="AX45" s="344"/>
      <c r="AY45" s="345"/>
      <c r="AZ45" s="345"/>
      <c r="BA45" s="346"/>
      <c r="BB45" s="181"/>
      <c r="BC45" s="347"/>
      <c r="BD45" s="153"/>
      <c r="BE45" s="153"/>
      <c r="BF45" s="153"/>
      <c r="BG45" s="153"/>
      <c r="BH45" s="153"/>
      <c r="BI45" s="153"/>
      <c r="BJ45" s="153"/>
      <c r="BK45" s="222"/>
    </row>
    <row r="46" spans="2:63" ht="8.25" customHeight="1">
      <c r="B46" s="333"/>
      <c r="C46" s="339"/>
      <c r="D46" s="340" t="s">
        <v>283</v>
      </c>
      <c r="E46" s="340"/>
      <c r="F46" s="340"/>
      <c r="G46" s="340"/>
      <c r="H46" s="340"/>
      <c r="I46" s="340"/>
      <c r="J46" s="341">
        <v>0</v>
      </c>
      <c r="K46" s="111"/>
      <c r="L46" s="111"/>
      <c r="M46" s="111"/>
      <c r="N46" s="352"/>
      <c r="O46" s="111"/>
      <c r="P46" s="111"/>
      <c r="Q46" s="111"/>
      <c r="R46" s="111"/>
      <c r="S46" s="111"/>
      <c r="T46" s="111"/>
      <c r="U46" s="111"/>
      <c r="V46" s="111"/>
      <c r="W46" s="111"/>
      <c r="X46" s="153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351"/>
      <c r="AJ46" s="351"/>
      <c r="AK46" s="351"/>
      <c r="AL46" s="351"/>
      <c r="AM46" s="351"/>
      <c r="AN46" s="341"/>
      <c r="AO46" s="111"/>
      <c r="AP46" s="111"/>
      <c r="AQ46" s="111"/>
      <c r="AR46" s="111"/>
      <c r="AS46" s="111"/>
      <c r="AT46" s="111"/>
      <c r="AU46" s="111"/>
      <c r="AV46" s="338"/>
      <c r="AW46" s="181"/>
      <c r="AX46" s="353" t="str">
        <f>D46</f>
        <v>Adele</v>
      </c>
      <c r="AY46" s="354"/>
      <c r="AZ46" s="354"/>
      <c r="BA46" s="355"/>
      <c r="BB46" s="181"/>
      <c r="BC46" s="356">
        <f>IF(AY44=AY46,0,IF(AY44&gt;AY46,0,1))+IF(AZ44=AZ46,0,IF(AZ44&gt;AZ46,0,1))+IF(BA44=BA46,0,IF(BA44&gt;BA46,0,1))</f>
        <v>0</v>
      </c>
      <c r="BD46" s="153"/>
      <c r="BE46" s="153"/>
      <c r="BF46" s="153"/>
      <c r="BG46" s="153"/>
      <c r="BH46" s="153"/>
      <c r="BI46" s="153"/>
      <c r="BJ46" s="153"/>
      <c r="BK46" s="222"/>
    </row>
    <row r="47" spans="2:63" ht="8.25" customHeight="1">
      <c r="B47" s="333"/>
      <c r="C47" s="339"/>
      <c r="D47" s="340"/>
      <c r="E47" s="340"/>
      <c r="F47" s="340"/>
      <c r="G47" s="340"/>
      <c r="H47" s="340"/>
      <c r="I47" s="340"/>
      <c r="J47" s="341"/>
      <c r="K47" s="111"/>
      <c r="L47" s="153"/>
      <c r="M47" s="153"/>
      <c r="N47" s="357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337" t="s">
        <v>266</v>
      </c>
      <c r="Z47" s="337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358"/>
      <c r="AM47" s="111"/>
      <c r="AN47" s="111"/>
      <c r="AO47" s="111"/>
      <c r="AP47" s="111"/>
      <c r="AQ47" s="111"/>
      <c r="AR47" s="111"/>
      <c r="AS47" s="111"/>
      <c r="AT47" s="111"/>
      <c r="AU47" s="111"/>
      <c r="AV47" s="338"/>
      <c r="AX47" s="353"/>
      <c r="AY47" s="354"/>
      <c r="AZ47" s="354"/>
      <c r="BA47" s="355"/>
      <c r="BB47" s="181"/>
      <c r="BC47" s="356"/>
      <c r="BD47" s="153"/>
      <c r="BE47" s="153"/>
      <c r="BF47" s="153"/>
      <c r="BG47" s="153"/>
      <c r="BH47" s="153"/>
      <c r="BI47" s="153"/>
      <c r="BJ47" s="153"/>
      <c r="BK47" s="222"/>
    </row>
    <row r="48" spans="2:63" ht="8.25" customHeight="1">
      <c r="B48" s="333"/>
      <c r="C48" s="111"/>
      <c r="D48" s="111"/>
      <c r="E48" s="111"/>
      <c r="F48" s="111"/>
      <c r="G48" s="153"/>
      <c r="H48" s="153"/>
      <c r="I48" s="153"/>
      <c r="J48" s="153"/>
      <c r="K48" s="111"/>
      <c r="L48" s="153"/>
      <c r="M48" s="153"/>
      <c r="N48" s="357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337"/>
      <c r="Z48" s="337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358"/>
      <c r="AM48" s="111"/>
      <c r="AN48" s="111"/>
      <c r="AO48" s="111"/>
      <c r="AP48" s="111"/>
      <c r="AQ48" s="111"/>
      <c r="AR48" s="111"/>
      <c r="AS48" s="111"/>
      <c r="AT48" s="111"/>
      <c r="AU48" s="111"/>
      <c r="AV48" s="338"/>
      <c r="AX48" s="344" t="str">
        <f>D62</f>
        <v>Ochoiski B</v>
      </c>
      <c r="AY48" s="345"/>
      <c r="AZ48" s="345"/>
      <c r="BA48" s="346"/>
      <c r="BB48" s="181"/>
      <c r="BC48" s="347">
        <f>IF(AY48=AY50,0,IF(AY48&gt;AY50,1,0))+IF(AZ48=AZ50,0,IF(AZ48&gt;AZ50,1,0))+IF(BA48=BA50,0,IF(BA48&gt;BA50,1,0))</f>
        <v>0</v>
      </c>
      <c r="BD48" s="153"/>
      <c r="BE48" s="153"/>
      <c r="BF48" s="153"/>
      <c r="BG48" s="153"/>
      <c r="BH48" s="153"/>
      <c r="BI48" s="153"/>
      <c r="BJ48" s="153"/>
      <c r="BK48" s="222"/>
    </row>
    <row r="49" spans="1:63" ht="8.25" customHeight="1">
      <c r="A49" s="153"/>
      <c r="B49" s="359"/>
      <c r="C49" s="153"/>
      <c r="D49" s="181"/>
      <c r="E49" s="181"/>
      <c r="F49" s="181"/>
      <c r="G49" s="153"/>
      <c r="H49" s="153"/>
      <c r="I49" s="153"/>
      <c r="J49" s="153"/>
      <c r="K49" s="111"/>
      <c r="L49" s="360" t="s">
        <v>268</v>
      </c>
      <c r="M49" s="360"/>
      <c r="N49" s="361" t="s">
        <v>261</v>
      </c>
      <c r="O49" s="169"/>
      <c r="P49" s="153"/>
      <c r="Q49" s="153"/>
      <c r="R49" s="153"/>
      <c r="S49" s="153"/>
      <c r="T49" s="153"/>
      <c r="U49" s="153"/>
      <c r="V49" s="153"/>
      <c r="W49" s="362" t="str">
        <f>IF(AND(W54="?",AB54="?"),"en cours",IF(W54+AB54=0,"",IF(AB54&gt;W54,R54,AC54)))</f>
        <v>Vautrin</v>
      </c>
      <c r="X49" s="362"/>
      <c r="Y49" s="362"/>
      <c r="Z49" s="362"/>
      <c r="AA49" s="362"/>
      <c r="AB49" s="362"/>
      <c r="AC49" s="111"/>
      <c r="AD49" s="111"/>
      <c r="AE49" s="111"/>
      <c r="AF49" s="111"/>
      <c r="AG49" s="111"/>
      <c r="AH49" s="111"/>
      <c r="AI49" s="111"/>
      <c r="AJ49" s="111"/>
      <c r="AK49" s="111"/>
      <c r="AL49" s="358"/>
      <c r="AM49" s="111"/>
      <c r="AN49" s="111"/>
      <c r="AO49" s="111"/>
      <c r="AP49" s="111"/>
      <c r="AQ49" s="111"/>
      <c r="AR49" s="111"/>
      <c r="AS49" s="111"/>
      <c r="AT49" s="111"/>
      <c r="AU49" s="111"/>
      <c r="AV49" s="338"/>
      <c r="AX49" s="344"/>
      <c r="AY49" s="345"/>
      <c r="AZ49" s="345"/>
      <c r="BA49" s="346"/>
      <c r="BB49" s="181"/>
      <c r="BC49" s="347"/>
      <c r="BD49" s="153"/>
      <c r="BE49" s="153"/>
      <c r="BF49" s="153"/>
      <c r="BG49" s="153"/>
      <c r="BH49" s="153"/>
      <c r="BI49" s="153"/>
      <c r="BJ49" s="153"/>
      <c r="BK49" s="222"/>
    </row>
    <row r="50" spans="1:63" ht="8.25" customHeight="1">
      <c r="A50" s="153"/>
      <c r="B50" s="359"/>
      <c r="C50" s="153"/>
      <c r="D50" s="181"/>
      <c r="E50" s="181"/>
      <c r="F50" s="181"/>
      <c r="G50" s="153"/>
      <c r="H50" s="111"/>
      <c r="I50" s="111"/>
      <c r="J50" s="111"/>
      <c r="K50" s="111"/>
      <c r="L50" s="360"/>
      <c r="M50" s="360"/>
      <c r="N50" s="361"/>
      <c r="O50" s="363"/>
      <c r="P50" s="111"/>
      <c r="Q50" s="111"/>
      <c r="R50" s="111"/>
      <c r="S50" s="111"/>
      <c r="T50" s="111"/>
      <c r="U50" s="153"/>
      <c r="V50" s="153"/>
      <c r="W50" s="362"/>
      <c r="X50" s="362"/>
      <c r="Y50" s="362"/>
      <c r="Z50" s="362"/>
      <c r="AA50" s="362"/>
      <c r="AB50" s="362"/>
      <c r="AC50" s="111"/>
      <c r="AD50" s="111"/>
      <c r="AE50" s="111"/>
      <c r="AF50" s="111"/>
      <c r="AG50" s="111"/>
      <c r="AH50" s="111"/>
      <c r="AI50" s="111"/>
      <c r="AJ50" s="111"/>
      <c r="AK50" s="111"/>
      <c r="AL50" s="358"/>
      <c r="AM50" s="111"/>
      <c r="AN50" s="111"/>
      <c r="AO50" s="111"/>
      <c r="AP50" s="111"/>
      <c r="AQ50" s="111"/>
      <c r="AR50" s="111"/>
      <c r="AS50" s="111"/>
      <c r="AT50" s="111"/>
      <c r="AU50" s="111"/>
      <c r="AV50" s="338"/>
      <c r="AX50" s="353" t="str">
        <f>D64</f>
        <v>Vautrin</v>
      </c>
      <c r="AY50" s="354"/>
      <c r="AZ50" s="354"/>
      <c r="BA50" s="355"/>
      <c r="BB50" s="181"/>
      <c r="BC50" s="356">
        <f>IF(AY48=AY50,0,IF(AY48&gt;AY50,0,1))+IF(AZ48=AZ50,0,IF(AZ48&gt;AZ50,0,1))+IF(BA48=BA50,0,IF(BA48&gt;BA50,0,1))</f>
        <v>0</v>
      </c>
      <c r="BD50" s="153"/>
      <c r="BE50" s="153"/>
      <c r="BF50" s="153"/>
      <c r="BG50" s="153"/>
      <c r="BH50" s="153"/>
      <c r="BI50" s="153"/>
      <c r="BJ50" s="153"/>
      <c r="BK50" s="222"/>
    </row>
    <row r="51" spans="1:63" ht="8.25" customHeight="1">
      <c r="A51" s="153"/>
      <c r="B51" s="359"/>
      <c r="C51" s="153"/>
      <c r="D51" s="181"/>
      <c r="E51" s="181"/>
      <c r="F51" s="181"/>
      <c r="G51" s="153"/>
      <c r="H51" s="111"/>
      <c r="I51" s="111"/>
      <c r="J51" s="111"/>
      <c r="K51" s="351" t="str">
        <f>IF(AND(J44="?",J46="?"),"en cours",IF(J44+J46=0,"",IF(J44&gt;J46,D46,D44)))</f>
        <v>Adele</v>
      </c>
      <c r="L51" s="351"/>
      <c r="M51" s="351"/>
      <c r="N51" s="351"/>
      <c r="O51" s="351"/>
      <c r="P51" s="341">
        <v>2</v>
      </c>
      <c r="Q51" s="111"/>
      <c r="R51" s="111"/>
      <c r="S51" s="111"/>
      <c r="T51" s="111"/>
      <c r="U51" s="153"/>
      <c r="V51" s="153"/>
      <c r="W51" s="153"/>
      <c r="X51" s="153"/>
      <c r="Y51" s="334"/>
      <c r="Z51" s="364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358"/>
      <c r="AM51" s="111"/>
      <c r="AN51" s="111"/>
      <c r="AO51" s="111"/>
      <c r="AP51" s="111"/>
      <c r="AQ51" s="111"/>
      <c r="AR51" s="111"/>
      <c r="AS51" s="111"/>
      <c r="AT51" s="111"/>
      <c r="AU51" s="111"/>
      <c r="AV51" s="338"/>
      <c r="AX51" s="353"/>
      <c r="AY51" s="354"/>
      <c r="AZ51" s="354"/>
      <c r="BA51" s="355"/>
      <c r="BB51" s="181"/>
      <c r="BC51" s="356"/>
      <c r="BD51" s="153"/>
      <c r="BE51" s="153"/>
      <c r="BF51" s="153"/>
      <c r="BG51" s="153"/>
      <c r="BH51" s="153"/>
      <c r="BI51" s="153"/>
      <c r="BJ51" s="153"/>
      <c r="BK51" s="222"/>
    </row>
    <row r="52" spans="1:63" ht="8.25" customHeight="1">
      <c r="A52" s="153"/>
      <c r="B52" s="359"/>
      <c r="C52" s="153"/>
      <c r="D52" s="181"/>
      <c r="E52" s="111"/>
      <c r="F52" s="337" t="s">
        <v>270</v>
      </c>
      <c r="G52" s="337"/>
      <c r="H52" s="111"/>
      <c r="I52" s="111"/>
      <c r="J52" s="111"/>
      <c r="K52" s="351"/>
      <c r="L52" s="351"/>
      <c r="M52" s="351"/>
      <c r="N52" s="351"/>
      <c r="O52" s="351"/>
      <c r="P52" s="341"/>
      <c r="Q52" s="111"/>
      <c r="R52" s="365" t="s">
        <v>260</v>
      </c>
      <c r="S52" s="365"/>
      <c r="T52" s="365"/>
      <c r="U52" s="337" t="s">
        <v>271</v>
      </c>
      <c r="V52" s="337"/>
      <c r="W52" s="153"/>
      <c r="X52" s="153"/>
      <c r="Y52" s="334"/>
      <c r="Z52" s="364"/>
      <c r="AA52" s="111"/>
      <c r="AB52" s="111"/>
      <c r="AC52" s="337" t="s">
        <v>268</v>
      </c>
      <c r="AD52" s="337"/>
      <c r="AE52" s="337" t="s">
        <v>272</v>
      </c>
      <c r="AF52" s="337"/>
      <c r="AG52" s="111"/>
      <c r="AH52" s="111"/>
      <c r="AI52" s="111"/>
      <c r="AJ52" s="111"/>
      <c r="AK52" s="111"/>
      <c r="AL52" s="358"/>
      <c r="AM52" s="111"/>
      <c r="AN52" s="111"/>
      <c r="AO52" s="111"/>
      <c r="AP52" s="111"/>
      <c r="AQ52" s="111"/>
      <c r="AR52" s="337" t="s">
        <v>273</v>
      </c>
      <c r="AS52" s="337"/>
      <c r="AT52" s="111"/>
      <c r="AU52" s="111"/>
      <c r="AV52" s="338"/>
      <c r="AX52" s="366" t="str">
        <f>AI45</f>
        <v>Ochoiski S</v>
      </c>
      <c r="AY52" s="345"/>
      <c r="AZ52" s="345"/>
      <c r="BA52" s="346"/>
      <c r="BB52" s="181"/>
      <c r="BC52" s="347">
        <f>IF(AY52=AY54,0,IF(AY52&gt;AY54,1,0))+IF(AZ52=AZ54,0,IF(AZ52&gt;AZ54,1,0))+IF(BA52=BA54,0,IF(BA52&gt;BA54,1,0))</f>
        <v>0</v>
      </c>
      <c r="BD52" s="153"/>
      <c r="BE52" s="153"/>
      <c r="BF52" s="153"/>
      <c r="BG52" s="153"/>
      <c r="BH52" s="153"/>
      <c r="BI52" s="153"/>
      <c r="BJ52" s="153"/>
      <c r="BK52" s="222"/>
    </row>
    <row r="53" spans="1:63" ht="8.25" customHeight="1">
      <c r="A53" s="153"/>
      <c r="B53" s="359"/>
      <c r="C53" s="153"/>
      <c r="D53" s="181"/>
      <c r="E53" s="111"/>
      <c r="F53" s="337"/>
      <c r="G53" s="337"/>
      <c r="H53" s="111"/>
      <c r="I53" s="111"/>
      <c r="J53" s="111"/>
      <c r="K53" s="153"/>
      <c r="L53" s="153"/>
      <c r="M53" s="153"/>
      <c r="N53" s="367"/>
      <c r="O53" s="153"/>
      <c r="P53" s="153"/>
      <c r="Q53" s="111"/>
      <c r="R53" s="365"/>
      <c r="S53" s="365"/>
      <c r="T53" s="365"/>
      <c r="U53" s="337"/>
      <c r="V53" s="337"/>
      <c r="W53" s="153"/>
      <c r="X53" s="153"/>
      <c r="Y53" s="334"/>
      <c r="Z53" s="364"/>
      <c r="AA53" s="111"/>
      <c r="AB53" s="111"/>
      <c r="AC53" s="337"/>
      <c r="AD53" s="337"/>
      <c r="AE53" s="337"/>
      <c r="AF53" s="337"/>
      <c r="AG53" s="111"/>
      <c r="AH53" s="111"/>
      <c r="AI53" s="111"/>
      <c r="AJ53" s="111"/>
      <c r="AK53" s="111"/>
      <c r="AL53" s="358"/>
      <c r="AM53" s="111"/>
      <c r="AN53" s="111"/>
      <c r="AO53" s="111"/>
      <c r="AP53" s="111"/>
      <c r="AQ53" s="111"/>
      <c r="AR53" s="337"/>
      <c r="AS53" s="337"/>
      <c r="AT53" s="111"/>
      <c r="AU53" s="111"/>
      <c r="AV53" s="338"/>
      <c r="AX53" s="366"/>
      <c r="AY53" s="345"/>
      <c r="AZ53" s="345"/>
      <c r="BA53" s="346"/>
      <c r="BB53" s="181"/>
      <c r="BC53" s="347"/>
      <c r="BD53" s="153"/>
      <c r="BE53" s="153"/>
      <c r="BF53" s="153"/>
      <c r="BG53" s="153"/>
      <c r="BH53" s="153"/>
      <c r="BI53" s="153"/>
      <c r="BJ53" s="153"/>
      <c r="BK53" s="222"/>
    </row>
    <row r="54" spans="1:63" ht="8.25" customHeight="1">
      <c r="A54" s="153"/>
      <c r="B54" s="359"/>
      <c r="C54" s="153"/>
      <c r="D54" s="362" t="str">
        <f>IF(AND(P51="?",P57="?"),"en cours",IF(P51+P57=0,"",IF(P51&gt;P57,K57,K51)))</f>
        <v>Ochoiski B</v>
      </c>
      <c r="E54" s="362"/>
      <c r="F54" s="362"/>
      <c r="G54" s="362"/>
      <c r="H54" s="362"/>
      <c r="I54" s="362"/>
      <c r="J54" s="368"/>
      <c r="K54" s="369"/>
      <c r="L54" s="369"/>
      <c r="M54" s="370"/>
      <c r="N54" s="371"/>
      <c r="O54" s="369"/>
      <c r="P54" s="369"/>
      <c r="Q54" s="369"/>
      <c r="R54" s="351" t="str">
        <f>IF(AND(P51="?",P57="?"),"en cours",IF(P51+P57=0,"",IF(P51&gt;P57,K51,K57)))</f>
        <v>Adele</v>
      </c>
      <c r="S54" s="351"/>
      <c r="T54" s="351"/>
      <c r="U54" s="351"/>
      <c r="V54" s="351"/>
      <c r="W54" s="341">
        <v>2</v>
      </c>
      <c r="X54" s="369"/>
      <c r="Y54" s="370"/>
      <c r="Z54" s="371"/>
      <c r="AA54" s="350"/>
      <c r="AB54" s="341">
        <v>0</v>
      </c>
      <c r="AC54" s="351" t="str">
        <f>IF(AND(AN45="?",AN63="?"),"en cours",IF(AN45+AN63=0,"",IF(AN45&gt;AN63,AI63,AI45)))</f>
        <v>Vautrin</v>
      </c>
      <c r="AD54" s="351"/>
      <c r="AE54" s="351"/>
      <c r="AF54" s="351"/>
      <c r="AG54" s="351"/>
      <c r="AH54" s="204"/>
      <c r="AI54" s="204"/>
      <c r="AJ54" s="204"/>
      <c r="AK54" s="370"/>
      <c r="AL54" s="371"/>
      <c r="AM54" s="204"/>
      <c r="AN54" s="204"/>
      <c r="AO54" s="350"/>
      <c r="AP54" s="340" t="str">
        <f>IF(AND(AN45="?",AN63="?"),"en cours",IF(AN45+AN63=0,"",IF(AN45&gt;AN63,AI45,AI63)))</f>
        <v>Ochoiski S</v>
      </c>
      <c r="AQ54" s="340"/>
      <c r="AR54" s="340"/>
      <c r="AS54" s="340"/>
      <c r="AT54" s="340"/>
      <c r="AU54" s="340"/>
      <c r="AV54" s="338"/>
      <c r="AX54" s="372" t="str">
        <f>AI63</f>
        <v>Vautrin</v>
      </c>
      <c r="AY54" s="354"/>
      <c r="AZ54" s="354"/>
      <c r="BA54" s="355"/>
      <c r="BB54" s="181"/>
      <c r="BC54" s="356">
        <f>IF(AY52=AY54,0,IF(AY52&gt;AY54,0,1))+IF(AZ52=AZ54,0,IF(AZ52&gt;AZ54,0,1))+IF(BA52=BA54,0,IF(BA52&gt;BA54,0,1))</f>
        <v>0</v>
      </c>
      <c r="BD54" s="153"/>
      <c r="BE54" s="153"/>
      <c r="BF54" s="153"/>
      <c r="BG54" s="153"/>
      <c r="BH54" s="153"/>
      <c r="BI54" s="153"/>
      <c r="BJ54" s="153"/>
      <c r="BK54" s="222"/>
    </row>
    <row r="55" spans="1:63" ht="8.25" customHeight="1">
      <c r="A55" s="153"/>
      <c r="B55" s="359"/>
      <c r="C55" s="153"/>
      <c r="D55" s="362"/>
      <c r="E55" s="362"/>
      <c r="F55" s="362"/>
      <c r="G55" s="362"/>
      <c r="H55" s="362"/>
      <c r="I55" s="362"/>
      <c r="J55" s="111"/>
      <c r="K55" s="153"/>
      <c r="L55" s="153"/>
      <c r="M55" s="371"/>
      <c r="N55" s="370"/>
      <c r="O55" s="153"/>
      <c r="P55" s="153"/>
      <c r="Q55" s="153"/>
      <c r="R55" s="351"/>
      <c r="S55" s="351"/>
      <c r="T55" s="351"/>
      <c r="U55" s="351"/>
      <c r="V55" s="351"/>
      <c r="W55" s="341"/>
      <c r="X55" s="153"/>
      <c r="Y55" s="371"/>
      <c r="Z55" s="370"/>
      <c r="AA55" s="111"/>
      <c r="AB55" s="341"/>
      <c r="AC55" s="351"/>
      <c r="AD55" s="351"/>
      <c r="AE55" s="351"/>
      <c r="AF55" s="351"/>
      <c r="AG55" s="351"/>
      <c r="AH55" s="111"/>
      <c r="AI55" s="111"/>
      <c r="AJ55" s="111"/>
      <c r="AK55" s="371"/>
      <c r="AL55" s="370"/>
      <c r="AM55" s="111"/>
      <c r="AN55" s="111"/>
      <c r="AO55" s="111"/>
      <c r="AP55" s="340"/>
      <c r="AQ55" s="340"/>
      <c r="AR55" s="340"/>
      <c r="AS55" s="340"/>
      <c r="AT55" s="340"/>
      <c r="AU55" s="340"/>
      <c r="AV55" s="338"/>
      <c r="AX55" s="372"/>
      <c r="AY55" s="354"/>
      <c r="AZ55" s="354"/>
      <c r="BA55" s="355"/>
      <c r="BB55" s="181"/>
      <c r="BC55" s="356"/>
      <c r="BD55" s="153"/>
      <c r="BE55" s="153"/>
      <c r="BF55" s="153"/>
      <c r="BG55" s="153"/>
      <c r="BH55" s="153"/>
      <c r="BI55" s="153"/>
      <c r="BJ55" s="153"/>
      <c r="BK55" s="222"/>
    </row>
    <row r="56" spans="1:63" ht="8.25" customHeight="1">
      <c r="A56" s="153"/>
      <c r="B56" s="359"/>
      <c r="C56" s="153"/>
      <c r="D56" s="181"/>
      <c r="E56" s="181"/>
      <c r="F56" s="181"/>
      <c r="G56" s="153"/>
      <c r="H56" s="111"/>
      <c r="I56" s="111"/>
      <c r="J56" s="111"/>
      <c r="K56" s="153"/>
      <c r="L56" s="153"/>
      <c r="M56" s="153"/>
      <c r="N56" s="368"/>
      <c r="O56" s="153"/>
      <c r="P56" s="153"/>
      <c r="Q56" s="111"/>
      <c r="R56" s="111"/>
      <c r="S56" s="111"/>
      <c r="T56" s="111"/>
      <c r="U56" s="153"/>
      <c r="V56" s="153"/>
      <c r="W56" s="153"/>
      <c r="X56" s="153"/>
      <c r="Y56" s="334"/>
      <c r="Z56" s="364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358"/>
      <c r="AM56" s="111"/>
      <c r="AN56" s="111"/>
      <c r="AO56" s="111"/>
      <c r="AP56" s="111"/>
      <c r="AQ56" s="111"/>
      <c r="AR56" s="111"/>
      <c r="AS56" s="111"/>
      <c r="AT56" s="111"/>
      <c r="AU56" s="111"/>
      <c r="AV56" s="338"/>
      <c r="AX56" s="366" t="str">
        <f>K51</f>
        <v>Adele</v>
      </c>
      <c r="AY56" s="345"/>
      <c r="AZ56" s="345"/>
      <c r="BA56" s="346"/>
      <c r="BB56" s="181"/>
      <c r="BC56" s="347">
        <f>IF(AY56=AY58,0,IF(AY56&gt;AY58,1,0))+IF(AZ56=AZ58,0,IF(AZ56&gt;AZ58,1,0))+IF(BA56=BA58,0,IF(BA56&gt;BA58,1,0))</f>
        <v>0</v>
      </c>
      <c r="BD56" s="153"/>
      <c r="BE56" s="153"/>
      <c r="BF56" s="153"/>
      <c r="BG56" s="153"/>
      <c r="BH56" s="153"/>
      <c r="BI56" s="153"/>
      <c r="BJ56" s="153"/>
      <c r="BK56" s="222"/>
    </row>
    <row r="57" spans="1:63" ht="8.25" customHeight="1">
      <c r="A57" s="153"/>
      <c r="B57" s="359"/>
      <c r="C57" s="153"/>
      <c r="D57" s="181"/>
      <c r="E57" s="181"/>
      <c r="F57" s="181"/>
      <c r="G57" s="153"/>
      <c r="H57" s="111"/>
      <c r="I57" s="111"/>
      <c r="J57" s="111"/>
      <c r="K57" s="351" t="str">
        <f>IF(AND(J62="?",J64="?"),"en cours",IF(J62+J64=0,"",IF(J62&gt;J64,D64,D62)))</f>
        <v>Ochoiski B</v>
      </c>
      <c r="L57" s="351"/>
      <c r="M57" s="351"/>
      <c r="N57" s="351"/>
      <c r="O57" s="351"/>
      <c r="P57" s="341">
        <v>0</v>
      </c>
      <c r="Q57" s="153"/>
      <c r="R57" s="153"/>
      <c r="S57" s="111"/>
      <c r="T57" s="153"/>
      <c r="U57" s="153"/>
      <c r="V57" s="153"/>
      <c r="W57" s="153"/>
      <c r="X57" s="153"/>
      <c r="Y57" s="334"/>
      <c r="Z57" s="364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358"/>
      <c r="AM57" s="111"/>
      <c r="AN57" s="111"/>
      <c r="AO57" s="111"/>
      <c r="AP57" s="111"/>
      <c r="AQ57" s="111"/>
      <c r="AR57" s="111"/>
      <c r="AS57" s="111"/>
      <c r="AT57" s="111"/>
      <c r="AU57" s="111"/>
      <c r="AV57" s="338"/>
      <c r="AX57" s="366"/>
      <c r="AY57" s="345"/>
      <c r="AZ57" s="345"/>
      <c r="BA57" s="346"/>
      <c r="BB57" s="181"/>
      <c r="BC57" s="347"/>
      <c r="BD57" s="153"/>
      <c r="BE57" s="153"/>
      <c r="BF57" s="153"/>
      <c r="BG57" s="153"/>
      <c r="BH57" s="153"/>
      <c r="BI57" s="153"/>
      <c r="BJ57" s="153"/>
      <c r="BK57" s="222"/>
    </row>
    <row r="58" spans="1:63" ht="8.25" customHeight="1">
      <c r="A58" s="153"/>
      <c r="B58" s="359"/>
      <c r="C58" s="153"/>
      <c r="D58" s="181"/>
      <c r="E58" s="181"/>
      <c r="F58" s="181"/>
      <c r="G58" s="153"/>
      <c r="H58" s="111"/>
      <c r="I58" s="111"/>
      <c r="J58" s="111"/>
      <c r="K58" s="351"/>
      <c r="L58" s="351"/>
      <c r="M58" s="351"/>
      <c r="N58" s="351"/>
      <c r="O58" s="351"/>
      <c r="P58" s="341"/>
      <c r="Q58" s="153"/>
      <c r="R58" s="153"/>
      <c r="S58" s="153"/>
      <c r="T58" s="153"/>
      <c r="U58" s="153"/>
      <c r="V58" s="153"/>
      <c r="W58" s="153"/>
      <c r="X58" s="153"/>
      <c r="Y58" s="334"/>
      <c r="Z58" s="364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358"/>
      <c r="AM58" s="111"/>
      <c r="AN58" s="111"/>
      <c r="AO58" s="111"/>
      <c r="AP58" s="111"/>
      <c r="AQ58" s="111"/>
      <c r="AR58" s="111"/>
      <c r="AS58" s="111"/>
      <c r="AT58" s="111"/>
      <c r="AU58" s="111"/>
      <c r="AV58" s="338"/>
      <c r="AX58" s="372" t="str">
        <f>K57</f>
        <v>Ochoiski B</v>
      </c>
      <c r="AY58" s="354"/>
      <c r="AZ58" s="354"/>
      <c r="BA58" s="355"/>
      <c r="BB58" s="181"/>
      <c r="BC58" s="356">
        <f>IF(AY56=AY58,0,IF(AY56&gt;AY58,0,1))+IF(AZ56=AZ58,0,IF(AZ56&gt;AZ58,0,1))+IF(BA56=BA58,0,IF(BA56&gt;BA58,0,1))</f>
        <v>0</v>
      </c>
      <c r="BD58" s="153"/>
      <c r="BE58" s="153"/>
      <c r="BF58" s="153"/>
      <c r="BG58" s="153"/>
      <c r="BH58" s="153"/>
      <c r="BI58" s="153"/>
      <c r="BJ58" s="153"/>
      <c r="BK58" s="222"/>
    </row>
    <row r="59" spans="1:63" ht="8.25" customHeight="1">
      <c r="A59" s="153"/>
      <c r="B59" s="359"/>
      <c r="C59" s="153"/>
      <c r="D59" s="181"/>
      <c r="E59" s="181"/>
      <c r="F59" s="181"/>
      <c r="G59" s="153"/>
      <c r="H59" s="111"/>
      <c r="I59" s="111"/>
      <c r="J59" s="111"/>
      <c r="K59" s="153"/>
      <c r="L59" s="373" t="s">
        <v>268</v>
      </c>
      <c r="M59" s="373"/>
      <c r="N59" s="374" t="s">
        <v>276</v>
      </c>
      <c r="O59" s="375"/>
      <c r="P59" s="153"/>
      <c r="Q59" s="153"/>
      <c r="R59" s="153"/>
      <c r="S59" s="153"/>
      <c r="T59" s="153"/>
      <c r="U59" s="153"/>
      <c r="V59" s="153"/>
      <c r="W59" s="340" t="str">
        <f>IF(AND(W54="?",AB54="?"),"en cours",IF(W54+AB54=0,"",IF(AB54&gt;W54,AC54,R54)))</f>
        <v>Adele</v>
      </c>
      <c r="X59" s="340"/>
      <c r="Y59" s="340"/>
      <c r="Z59" s="340"/>
      <c r="AA59" s="340"/>
      <c r="AB59" s="340"/>
      <c r="AC59" s="111"/>
      <c r="AD59" s="111"/>
      <c r="AE59" s="111"/>
      <c r="AF59" s="111"/>
      <c r="AG59" s="111"/>
      <c r="AH59" s="111"/>
      <c r="AI59" s="111"/>
      <c r="AJ59" s="111"/>
      <c r="AK59" s="111"/>
      <c r="AL59" s="358"/>
      <c r="AM59" s="111"/>
      <c r="AN59" s="111"/>
      <c r="AO59" s="111"/>
      <c r="AP59" s="111"/>
      <c r="AQ59" s="111"/>
      <c r="AR59" s="111"/>
      <c r="AS59" s="111"/>
      <c r="AT59" s="111"/>
      <c r="AU59" s="111"/>
      <c r="AV59" s="338"/>
      <c r="AX59" s="372"/>
      <c r="AY59" s="354"/>
      <c r="AZ59" s="354"/>
      <c r="BA59" s="355"/>
      <c r="BB59" s="181"/>
      <c r="BC59" s="356"/>
      <c r="BD59" s="153"/>
      <c r="BE59" s="153"/>
      <c r="BF59" s="153"/>
      <c r="BG59" s="153"/>
      <c r="BH59" s="153"/>
      <c r="BI59" s="153"/>
      <c r="BJ59" s="153"/>
      <c r="BK59" s="222"/>
    </row>
    <row r="60" spans="1:63" ht="8.25" customHeight="1">
      <c r="A60" s="153"/>
      <c r="B60" s="359"/>
      <c r="C60" s="153"/>
      <c r="D60" s="181"/>
      <c r="E60" s="181"/>
      <c r="F60" s="330" t="s">
        <v>134</v>
      </c>
      <c r="G60" s="330"/>
      <c r="H60" s="153"/>
      <c r="I60" s="153"/>
      <c r="J60" s="153"/>
      <c r="K60" s="111"/>
      <c r="L60" s="373"/>
      <c r="M60" s="373"/>
      <c r="N60" s="374"/>
      <c r="O60" s="169"/>
      <c r="P60" s="153"/>
      <c r="Q60" s="153"/>
      <c r="R60" s="153"/>
      <c r="S60" s="153"/>
      <c r="T60" s="153"/>
      <c r="U60" s="153"/>
      <c r="V60" s="153"/>
      <c r="W60" s="340"/>
      <c r="X60" s="340"/>
      <c r="Y60" s="340"/>
      <c r="Z60" s="340"/>
      <c r="AA60" s="340"/>
      <c r="AB60" s="340"/>
      <c r="AC60" s="111"/>
      <c r="AD60" s="111"/>
      <c r="AE60" s="111"/>
      <c r="AF60" s="111"/>
      <c r="AG60" s="111"/>
      <c r="AH60" s="111"/>
      <c r="AI60" s="111"/>
      <c r="AJ60" s="111"/>
      <c r="AK60" s="111"/>
      <c r="AL60" s="358"/>
      <c r="AM60" s="111"/>
      <c r="AN60" s="111"/>
      <c r="AO60" s="111"/>
      <c r="AP60" s="111"/>
      <c r="AQ60" s="111"/>
      <c r="AR60" s="111"/>
      <c r="AS60" s="111"/>
      <c r="AT60" s="111"/>
      <c r="AU60" s="111"/>
      <c r="AV60" s="338"/>
      <c r="AX60" s="376" t="str">
        <f>AC54</f>
        <v>Vautrin</v>
      </c>
      <c r="AY60" s="345"/>
      <c r="AZ60" s="345"/>
      <c r="BA60" s="346"/>
      <c r="BB60" s="181"/>
      <c r="BC60" s="347">
        <f>IF(AY60=AY62,0,IF(AY60&gt;AY62,1,0))+IF(AZ60=AZ62,0,IF(AZ60&gt;AZ62,1,0))+IF(BA60=BA62,0,IF(BA60&gt;BA62,1,0))</f>
        <v>0</v>
      </c>
      <c r="BD60" s="153"/>
      <c r="BE60" s="153"/>
      <c r="BF60" s="153"/>
      <c r="BG60" s="153"/>
      <c r="BH60" s="153"/>
      <c r="BI60" s="153"/>
      <c r="BJ60" s="153"/>
      <c r="BK60" s="222"/>
    </row>
    <row r="61" spans="1:63" ht="8.25" customHeight="1">
      <c r="A61" s="153"/>
      <c r="B61" s="359"/>
      <c r="C61" s="153"/>
      <c r="D61" s="181"/>
      <c r="E61" s="181"/>
      <c r="F61" s="330"/>
      <c r="G61" s="330"/>
      <c r="H61" s="153"/>
      <c r="I61" s="153"/>
      <c r="J61" s="153"/>
      <c r="K61" s="111"/>
      <c r="L61" s="153"/>
      <c r="M61" s="153"/>
      <c r="N61" s="357"/>
      <c r="O61" s="169"/>
      <c r="P61" s="153"/>
      <c r="Q61" s="153"/>
      <c r="R61" s="153"/>
      <c r="S61" s="153"/>
      <c r="T61" s="153"/>
      <c r="U61" s="153"/>
      <c r="V61" s="153"/>
      <c r="W61" s="95"/>
      <c r="X61" s="95"/>
      <c r="Y61" s="377" t="s">
        <v>278</v>
      </c>
      <c r="Z61" s="377"/>
      <c r="AA61" s="95"/>
      <c r="AB61" s="95"/>
      <c r="AC61" s="111"/>
      <c r="AD61" s="111"/>
      <c r="AE61" s="111"/>
      <c r="AF61" s="111"/>
      <c r="AG61" s="111"/>
      <c r="AH61" s="111"/>
      <c r="AI61" s="111"/>
      <c r="AJ61" s="111"/>
      <c r="AK61" s="111"/>
      <c r="AL61" s="358"/>
      <c r="AM61" s="111"/>
      <c r="AN61" s="111"/>
      <c r="AO61" s="111"/>
      <c r="AP61" s="111"/>
      <c r="AQ61" s="111"/>
      <c r="AR61" s="111"/>
      <c r="AS61" s="111"/>
      <c r="AT61" s="111"/>
      <c r="AU61" s="111"/>
      <c r="AV61" s="338"/>
      <c r="AX61" s="376"/>
      <c r="AY61" s="345"/>
      <c r="AZ61" s="345"/>
      <c r="BA61" s="346"/>
      <c r="BB61" s="181"/>
      <c r="BC61" s="347"/>
      <c r="BD61" s="153"/>
      <c r="BE61" s="153"/>
      <c r="BF61" s="153"/>
      <c r="BG61" s="153"/>
      <c r="BH61" s="153"/>
      <c r="BI61" s="153"/>
      <c r="BJ61" s="153"/>
      <c r="BK61" s="222"/>
    </row>
    <row r="62" spans="2:63" ht="8.25" customHeight="1">
      <c r="B62" s="333"/>
      <c r="C62" s="339">
        <v>2</v>
      </c>
      <c r="D62" s="340" t="s">
        <v>284</v>
      </c>
      <c r="E62" s="340"/>
      <c r="F62" s="340"/>
      <c r="G62" s="340"/>
      <c r="H62" s="340"/>
      <c r="I62" s="340"/>
      <c r="J62" s="341">
        <v>1</v>
      </c>
      <c r="K62" s="111"/>
      <c r="L62" s="111"/>
      <c r="M62" s="111"/>
      <c r="N62" s="358"/>
      <c r="O62" s="111"/>
      <c r="P62" s="111"/>
      <c r="Q62" s="111"/>
      <c r="R62" s="111"/>
      <c r="S62" s="111"/>
      <c r="T62" s="111"/>
      <c r="U62" s="111"/>
      <c r="V62" s="111"/>
      <c r="W62" s="111"/>
      <c r="X62" s="153"/>
      <c r="Y62" s="377"/>
      <c r="Z62" s="377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378"/>
      <c r="AM62" s="111"/>
      <c r="AN62" s="111"/>
      <c r="AO62" s="111"/>
      <c r="AP62" s="111"/>
      <c r="AQ62" s="111"/>
      <c r="AR62" s="111"/>
      <c r="AS62" s="111"/>
      <c r="AT62" s="111"/>
      <c r="AU62" s="111"/>
      <c r="AV62" s="338"/>
      <c r="AX62" s="379" t="str">
        <f>R54</f>
        <v>Adele</v>
      </c>
      <c r="AY62" s="354"/>
      <c r="AZ62" s="354"/>
      <c r="BA62" s="355"/>
      <c r="BB62" s="181"/>
      <c r="BC62" s="356">
        <f>IF(AY60=AY62,0,IF(AY60&gt;AY62,0,1))+IF(AZ60=AZ62,0,IF(AZ60&gt;AZ62,0,1))+IF(BA60=BA62,0,IF(BA60&gt;BA62,0,1))</f>
        <v>0</v>
      </c>
      <c r="BD62" s="153"/>
      <c r="BE62" s="153"/>
      <c r="BF62" s="153"/>
      <c r="BG62" s="153"/>
      <c r="BH62" s="153"/>
      <c r="BI62" s="153"/>
      <c r="BJ62" s="153"/>
      <c r="BK62" s="222"/>
    </row>
    <row r="63" spans="2:63" ht="8.25" customHeight="1">
      <c r="B63" s="333"/>
      <c r="C63" s="339"/>
      <c r="D63" s="340"/>
      <c r="E63" s="340"/>
      <c r="F63" s="340"/>
      <c r="G63" s="340"/>
      <c r="H63" s="340"/>
      <c r="I63" s="340"/>
      <c r="J63" s="341"/>
      <c r="K63" s="204"/>
      <c r="L63" s="204"/>
      <c r="M63" s="204"/>
      <c r="N63" s="378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348"/>
      <c r="Z63" s="349"/>
      <c r="AA63" s="204"/>
      <c r="AB63" s="204"/>
      <c r="AC63" s="204"/>
      <c r="AD63" s="204"/>
      <c r="AE63" s="204"/>
      <c r="AF63" s="204"/>
      <c r="AG63" s="204"/>
      <c r="AH63" s="350"/>
      <c r="AI63" s="351" t="str">
        <f>IF(AND(J62="?",J64="?"),"en cours",IF(J62+J64=0,"",IF(J62&gt;J64,D62,D64)))</f>
        <v>Vautrin</v>
      </c>
      <c r="AJ63" s="351"/>
      <c r="AK63" s="351"/>
      <c r="AL63" s="351"/>
      <c r="AM63" s="351"/>
      <c r="AN63" s="341">
        <v>0</v>
      </c>
      <c r="AO63" s="95"/>
      <c r="AP63" s="95"/>
      <c r="AQ63" s="95"/>
      <c r="AR63" s="95"/>
      <c r="AS63" s="95"/>
      <c r="AT63" s="95"/>
      <c r="AU63" s="95"/>
      <c r="AV63" s="343"/>
      <c r="AX63" s="379"/>
      <c r="AY63" s="354"/>
      <c r="AZ63" s="354"/>
      <c r="BA63" s="355"/>
      <c r="BB63" s="181"/>
      <c r="BC63" s="356"/>
      <c r="BD63" s="153"/>
      <c r="BE63" s="153"/>
      <c r="BF63" s="153"/>
      <c r="BG63" s="153"/>
      <c r="BH63" s="153"/>
      <c r="BI63" s="153"/>
      <c r="BJ63" s="153"/>
      <c r="BK63" s="222"/>
    </row>
    <row r="64" spans="2:63" ht="8.25" customHeight="1">
      <c r="B64" s="333"/>
      <c r="C64" s="339"/>
      <c r="D64" s="340" t="s">
        <v>285</v>
      </c>
      <c r="E64" s="340"/>
      <c r="F64" s="340"/>
      <c r="G64" s="340"/>
      <c r="H64" s="340"/>
      <c r="I64" s="340"/>
      <c r="J64" s="341">
        <v>2</v>
      </c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53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351"/>
      <c r="AJ64" s="351"/>
      <c r="AK64" s="351"/>
      <c r="AL64" s="351"/>
      <c r="AM64" s="351"/>
      <c r="AN64" s="341"/>
      <c r="AO64" s="95"/>
      <c r="AP64" s="95"/>
      <c r="AQ64" s="95"/>
      <c r="AR64" s="95"/>
      <c r="AS64" s="95"/>
      <c r="AT64" s="95"/>
      <c r="AU64" s="95"/>
      <c r="AV64" s="343"/>
      <c r="AW64" s="181"/>
      <c r="AY64" s="309"/>
      <c r="BA64" s="309"/>
      <c r="BB64" s="181"/>
      <c r="BC64" s="181"/>
      <c r="BD64" s="153"/>
      <c r="BE64" s="153"/>
      <c r="BF64" s="153"/>
      <c r="BG64" s="153"/>
      <c r="BH64" s="153"/>
      <c r="BI64" s="153"/>
      <c r="BJ64" s="153"/>
      <c r="BK64" s="222"/>
    </row>
    <row r="65" spans="2:63" ht="8.25" customHeight="1">
      <c r="B65" s="333"/>
      <c r="C65" s="339"/>
      <c r="D65" s="340"/>
      <c r="E65" s="340"/>
      <c r="F65" s="340"/>
      <c r="G65" s="340"/>
      <c r="H65" s="340"/>
      <c r="I65" s="340"/>
      <c r="J65" s="341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221"/>
      <c r="AB65" s="111"/>
      <c r="AC65" s="111"/>
      <c r="AD65" s="111"/>
      <c r="AE65" s="111"/>
      <c r="AF65" s="111"/>
      <c r="AG65" s="111"/>
      <c r="AH65" s="111"/>
      <c r="AI65" s="380" t="s">
        <v>260</v>
      </c>
      <c r="AJ65" s="380"/>
      <c r="AK65" s="380"/>
      <c r="AL65" s="377" t="s">
        <v>261</v>
      </c>
      <c r="AM65" s="111"/>
      <c r="AN65" s="111"/>
      <c r="AO65" s="111"/>
      <c r="AP65" s="111"/>
      <c r="AQ65" s="111"/>
      <c r="AR65" s="111"/>
      <c r="AS65" s="111"/>
      <c r="AT65" s="111"/>
      <c r="AU65" s="111"/>
      <c r="AV65" s="338"/>
      <c r="AW65" s="181"/>
      <c r="AY65" s="309"/>
      <c r="BA65" s="309"/>
      <c r="BB65" s="181"/>
      <c r="BC65" s="181"/>
      <c r="BD65" s="153"/>
      <c r="BE65" s="153"/>
      <c r="BF65" s="153"/>
      <c r="BG65" s="153"/>
      <c r="BH65" s="153"/>
      <c r="BI65" s="153"/>
      <c r="BJ65" s="153"/>
      <c r="BK65" s="222"/>
    </row>
    <row r="66" spans="2:63" ht="8.25" customHeight="1">
      <c r="B66" s="333"/>
      <c r="C66" s="111"/>
      <c r="D66" s="111"/>
      <c r="E66" s="111"/>
      <c r="F66" s="111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221"/>
      <c r="AB66" s="111"/>
      <c r="AC66" s="111"/>
      <c r="AD66" s="111"/>
      <c r="AE66" s="111"/>
      <c r="AF66" s="111"/>
      <c r="AG66" s="111"/>
      <c r="AH66" s="111"/>
      <c r="AI66" s="380"/>
      <c r="AJ66" s="380"/>
      <c r="AK66" s="380"/>
      <c r="AL66" s="377"/>
      <c r="AM66" s="111"/>
      <c r="AN66" s="111"/>
      <c r="AO66" s="111"/>
      <c r="AP66" s="111"/>
      <c r="AQ66" s="111"/>
      <c r="AR66" s="111"/>
      <c r="AS66" s="111"/>
      <c r="AT66" s="111"/>
      <c r="AU66" s="111"/>
      <c r="AV66" s="338"/>
      <c r="AW66" s="181"/>
      <c r="AY66" s="309"/>
      <c r="BA66" s="309"/>
      <c r="BB66" s="181"/>
      <c r="BC66" s="181"/>
      <c r="BD66" s="153"/>
      <c r="BE66" s="153"/>
      <c r="BF66" s="153"/>
      <c r="BG66" s="153"/>
      <c r="BH66" s="153"/>
      <c r="BI66" s="153"/>
      <c r="BJ66" s="153"/>
      <c r="BK66" s="222"/>
    </row>
    <row r="67" spans="2:63" ht="8.25" customHeight="1">
      <c r="B67" s="381"/>
      <c r="C67" s="170"/>
      <c r="D67" s="170"/>
      <c r="E67" s="170"/>
      <c r="F67" s="170"/>
      <c r="G67" s="382"/>
      <c r="H67" s="382"/>
      <c r="I67" s="382"/>
      <c r="J67" s="382"/>
      <c r="K67" s="382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  <c r="W67" s="382"/>
      <c r="X67" s="382"/>
      <c r="Y67" s="382"/>
      <c r="Z67" s="382"/>
      <c r="AA67" s="383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25"/>
      <c r="AW67" s="181"/>
      <c r="AY67" s="309"/>
      <c r="BA67" s="309"/>
      <c r="BB67" s="181"/>
      <c r="BC67" s="181"/>
      <c r="BD67" s="153"/>
      <c r="BE67" s="153"/>
      <c r="BF67" s="153"/>
      <c r="BG67" s="153"/>
      <c r="BH67" s="153"/>
      <c r="BI67" s="153"/>
      <c r="BJ67" s="153"/>
      <c r="BK67" s="222"/>
    </row>
    <row r="68" spans="7:63" ht="8.25" customHeight="1"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221"/>
      <c r="AW68" s="181"/>
      <c r="AY68" s="309"/>
      <c r="BA68" s="309"/>
      <c r="BB68" s="181"/>
      <c r="BC68" s="181"/>
      <c r="BD68" s="153"/>
      <c r="BE68" s="153"/>
      <c r="BF68" s="153"/>
      <c r="BG68" s="153"/>
      <c r="BH68" s="153"/>
      <c r="BI68" s="153"/>
      <c r="BJ68" s="153"/>
      <c r="BK68" s="222"/>
    </row>
    <row r="69" spans="7:63" ht="8.25" customHeight="1"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221"/>
      <c r="AW69" s="181"/>
      <c r="AY69" s="309"/>
      <c r="BA69" s="309"/>
      <c r="BB69" s="181"/>
      <c r="BC69" s="181"/>
      <c r="BD69" s="153"/>
      <c r="BE69" s="153"/>
      <c r="BF69" s="153"/>
      <c r="BG69" s="153"/>
      <c r="BH69" s="153"/>
      <c r="BI69" s="153"/>
      <c r="BJ69" s="153"/>
      <c r="BK69" s="222"/>
    </row>
    <row r="70" ht="7.5" customHeight="1"/>
    <row r="71" spans="10:17" ht="12.75">
      <c r="J71" s="121" t="s">
        <v>286</v>
      </c>
      <c r="K71" s="121"/>
      <c r="L71" s="121"/>
      <c r="M71" s="121"/>
      <c r="N71" s="121"/>
      <c r="O71" s="121"/>
      <c r="P71" s="121"/>
      <c r="Q71" s="121"/>
    </row>
    <row r="72" spans="10:16" ht="13.5" customHeight="1">
      <c r="J72" s="384" t="s">
        <v>287</v>
      </c>
      <c r="K72" s="384"/>
      <c r="L72" s="384"/>
      <c r="M72" s="384"/>
      <c r="N72" s="384"/>
      <c r="O72" s="384"/>
      <c r="P72" s="384"/>
    </row>
    <row r="73" spans="10:22" ht="12.75" customHeight="1">
      <c r="J73" s="192" t="s">
        <v>170</v>
      </c>
      <c r="K73" s="192"/>
      <c r="L73" s="192"/>
      <c r="M73" s="192"/>
      <c r="N73" s="192"/>
      <c r="O73" s="192"/>
      <c r="P73" s="192"/>
      <c r="Q73" s="192"/>
      <c r="S73" s="113"/>
      <c r="U73" s="113"/>
      <c r="V73" s="113"/>
    </row>
    <row r="74" spans="11:13" ht="12.75">
      <c r="K74" s="228"/>
      <c r="L74" s="319"/>
      <c r="M74" s="228"/>
    </row>
    <row r="75" spans="11:13" ht="15" customHeight="1">
      <c r="K75" s="228"/>
      <c r="L75" s="319"/>
      <c r="M75" s="198" t="s">
        <v>288</v>
      </c>
    </row>
    <row r="76" spans="11:16" s="6" customFormat="1" ht="8.25" customHeight="1">
      <c r="K76" s="199" t="str">
        <f>IF(W14="?","",IF(OR(W14="",W14="en cours"),"",W14))</f>
        <v>Martin</v>
      </c>
      <c r="L76" s="199"/>
      <c r="M76" s="199"/>
      <c r="N76" s="199"/>
      <c r="O76" s="199"/>
      <c r="P76" s="187">
        <v>2</v>
      </c>
    </row>
    <row r="77" spans="11:16" s="6" customFormat="1" ht="8.25" customHeight="1">
      <c r="K77" s="199"/>
      <c r="L77" s="199"/>
      <c r="M77" s="199"/>
      <c r="N77" s="199"/>
      <c r="O77" s="199"/>
      <c r="P77" s="187"/>
    </row>
    <row r="78" spans="3:20" s="6" customFormat="1" ht="15" customHeight="1">
      <c r="C78" s="385"/>
      <c r="D78" s="386"/>
      <c r="E78" s="386"/>
      <c r="F78" s="386"/>
      <c r="G78" s="386"/>
      <c r="H78" s="387"/>
      <c r="I78" s="194"/>
      <c r="J78" s="194"/>
      <c r="N78" s="111"/>
      <c r="O78" s="111"/>
      <c r="Q78" s="197"/>
      <c r="R78" s="197"/>
      <c r="S78" s="197"/>
      <c r="T78" s="197"/>
    </row>
    <row r="79" spans="3:26" s="6" customFormat="1" ht="7.5" customHeight="1">
      <c r="C79" s="388"/>
      <c r="D79" s="362" t="str">
        <f>IF(SUM(P76:P83)=0,"",IF(P76&gt;P82,K82,K76))</f>
        <v>Ochoiski B</v>
      </c>
      <c r="E79" s="362"/>
      <c r="F79" s="362"/>
      <c r="G79" s="362"/>
      <c r="H79" s="362"/>
      <c r="I79" s="194"/>
      <c r="J79" s="194"/>
      <c r="K79" s="113"/>
      <c r="L79" s="113"/>
      <c r="N79" s="63"/>
      <c r="O79" s="111"/>
      <c r="Q79" s="197"/>
      <c r="R79" s="197"/>
      <c r="S79" s="197"/>
      <c r="T79" s="197"/>
      <c r="U79" s="186" t="str">
        <f>IF(SUM(P76:P83)=0,"",IF(P76&gt;P82,K76,K82))</f>
        <v>Martin</v>
      </c>
      <c r="V79" s="186"/>
      <c r="W79" s="186"/>
      <c r="X79" s="186"/>
      <c r="Y79" s="186"/>
      <c r="Z79" s="187">
        <v>0</v>
      </c>
    </row>
    <row r="80" spans="3:26" s="6" customFormat="1" ht="7.5" customHeight="1">
      <c r="C80" s="388"/>
      <c r="D80" s="362"/>
      <c r="E80" s="362"/>
      <c r="F80" s="362"/>
      <c r="G80" s="362"/>
      <c r="H80" s="362"/>
      <c r="I80" s="197"/>
      <c r="J80" s="197"/>
      <c r="K80" s="113"/>
      <c r="L80" s="113"/>
      <c r="M80" s="113"/>
      <c r="N80" s="63"/>
      <c r="O80" s="111"/>
      <c r="Q80" s="194"/>
      <c r="R80" s="194"/>
      <c r="S80" s="194"/>
      <c r="T80" s="194"/>
      <c r="U80" s="186"/>
      <c r="V80" s="186"/>
      <c r="W80" s="186"/>
      <c r="X80" s="186"/>
      <c r="Y80" s="186"/>
      <c r="Z80" s="187"/>
    </row>
    <row r="81" spans="3:29" s="6" customFormat="1" ht="12.75">
      <c r="C81" s="388"/>
      <c r="D81" s="389"/>
      <c r="E81" s="389"/>
      <c r="F81" s="389"/>
      <c r="G81" s="389"/>
      <c r="H81" s="390"/>
      <c r="I81" s="197"/>
      <c r="J81" s="197"/>
      <c r="M81" s="198" t="s">
        <v>289</v>
      </c>
      <c r="N81" s="111"/>
      <c r="O81" s="111"/>
      <c r="Q81" s="194"/>
      <c r="R81" s="194"/>
      <c r="S81" s="194"/>
      <c r="T81" s="194"/>
      <c r="X81" s="194"/>
      <c r="Y81" s="194"/>
      <c r="Z81" s="194"/>
      <c r="AA81" s="197"/>
      <c r="AB81" s="197"/>
      <c r="AC81" s="197"/>
    </row>
    <row r="82" spans="3:29" s="6" customFormat="1" ht="8.25" customHeight="1">
      <c r="C82" s="391"/>
      <c r="D82" s="391"/>
      <c r="E82" s="391"/>
      <c r="F82" s="391"/>
      <c r="G82" s="391"/>
      <c r="H82" s="391"/>
      <c r="K82" s="199" t="str">
        <f>IF(D54="?","",IF(OR(D54="",D54="en cours"),"",D54))</f>
        <v>Ochoiski B</v>
      </c>
      <c r="L82" s="199"/>
      <c r="M82" s="199"/>
      <c r="N82" s="199"/>
      <c r="O82" s="199"/>
      <c r="P82" s="187">
        <v>1</v>
      </c>
      <c r="X82" s="194"/>
      <c r="Y82" s="194"/>
      <c r="Z82" s="194"/>
      <c r="AA82" s="197"/>
      <c r="AB82" s="197"/>
      <c r="AC82" s="197"/>
    </row>
    <row r="83" spans="3:34" s="6" customFormat="1" ht="8.25" customHeight="1">
      <c r="C83" s="391"/>
      <c r="D83" s="391"/>
      <c r="E83" s="391"/>
      <c r="F83" s="391"/>
      <c r="G83" s="391"/>
      <c r="H83" s="391"/>
      <c r="K83" s="199"/>
      <c r="L83" s="199"/>
      <c r="M83" s="199"/>
      <c r="N83" s="199"/>
      <c r="O83" s="199"/>
      <c r="P83" s="187"/>
      <c r="X83" s="194"/>
      <c r="Y83" s="194"/>
      <c r="Z83" s="194"/>
      <c r="AA83" s="197"/>
      <c r="AB83" s="197"/>
      <c r="AC83" s="197"/>
      <c r="AD83" s="198"/>
      <c r="AE83" s="198"/>
      <c r="AF83" s="198"/>
      <c r="AG83" s="198"/>
      <c r="AH83" s="198"/>
    </row>
    <row r="84" spans="3:34" s="6" customFormat="1" ht="13.5" customHeight="1">
      <c r="C84" s="391"/>
      <c r="D84" s="391"/>
      <c r="E84" s="391"/>
      <c r="F84" s="391"/>
      <c r="G84" s="391"/>
      <c r="H84" s="391"/>
      <c r="R84" s="392"/>
      <c r="S84" s="392"/>
      <c r="T84" s="392"/>
      <c r="U84" s="392"/>
      <c r="V84" s="392"/>
      <c r="W84" s="392"/>
      <c r="X84" s="194"/>
      <c r="Y84" s="194"/>
      <c r="Z84" s="194"/>
      <c r="AA84" s="197"/>
      <c r="AB84" s="197"/>
      <c r="AC84" s="197"/>
      <c r="AD84" s="393" t="s">
        <v>290</v>
      </c>
      <c r="AE84" s="393"/>
      <c r="AF84" s="393"/>
      <c r="AG84" s="393"/>
      <c r="AH84" s="393"/>
    </row>
    <row r="85" spans="3:34" s="6" customFormat="1" ht="7.5" customHeight="1">
      <c r="C85" s="391"/>
      <c r="D85" s="391"/>
      <c r="E85" s="391"/>
      <c r="F85" s="391"/>
      <c r="G85" s="391"/>
      <c r="H85" s="391"/>
      <c r="S85" s="362" t="str">
        <f>IF(AND(Z79="?",Z91="?"),"",IF((Z79+Z91)=0,"",IF(Z79&gt;Z91,U91,U79)))</f>
        <v>Martin</v>
      </c>
      <c r="T85" s="362"/>
      <c r="U85" s="362"/>
      <c r="V85" s="362"/>
      <c r="W85" s="362"/>
      <c r="AD85" s="351" t="str">
        <f>IF(AND(Z79="?",Z91="?"),"",IF((Z79+Z91)=0,"",IF(Z79&gt;Z91,U79,U91)))</f>
        <v>Bichet</v>
      </c>
      <c r="AE85" s="351"/>
      <c r="AF85" s="351"/>
      <c r="AG85" s="351"/>
      <c r="AH85" s="351"/>
    </row>
    <row r="86" spans="3:34" s="6" customFormat="1" ht="7.5" customHeight="1">
      <c r="C86" s="391"/>
      <c r="D86" s="391"/>
      <c r="E86" s="391"/>
      <c r="F86" s="391"/>
      <c r="G86" s="391"/>
      <c r="H86" s="391"/>
      <c r="K86" s="393"/>
      <c r="L86" s="393"/>
      <c r="S86" s="362"/>
      <c r="T86" s="362"/>
      <c r="U86" s="362"/>
      <c r="V86" s="362"/>
      <c r="W86" s="362"/>
      <c r="AD86" s="351"/>
      <c r="AE86" s="351"/>
      <c r="AF86" s="351"/>
      <c r="AG86" s="351"/>
      <c r="AH86" s="351"/>
    </row>
    <row r="87" spans="3:29" s="6" customFormat="1" ht="12.75" customHeight="1">
      <c r="C87" s="391"/>
      <c r="D87" s="391"/>
      <c r="E87" s="391"/>
      <c r="F87" s="391"/>
      <c r="G87" s="391"/>
      <c r="H87" s="391"/>
      <c r="M87" s="198" t="s">
        <v>291</v>
      </c>
      <c r="X87" s="197"/>
      <c r="Y87" s="197"/>
      <c r="Z87" s="197"/>
      <c r="AA87" s="194"/>
      <c r="AB87" s="194"/>
      <c r="AC87" s="194"/>
    </row>
    <row r="88" spans="3:29" s="6" customFormat="1" ht="7.5" customHeight="1">
      <c r="C88" s="388"/>
      <c r="D88" s="389"/>
      <c r="E88" s="389"/>
      <c r="F88" s="389"/>
      <c r="G88" s="389"/>
      <c r="H88" s="390"/>
      <c r="K88" s="199" t="str">
        <f>IF(D19="?","",IF(OR(D19="",D19="en cours"),"",D19))</f>
        <v>Bichet</v>
      </c>
      <c r="L88" s="199"/>
      <c r="M88" s="199"/>
      <c r="N88" s="199"/>
      <c r="O88" s="199"/>
      <c r="P88" s="187">
        <v>2</v>
      </c>
      <c r="X88" s="197"/>
      <c r="Y88" s="197"/>
      <c r="Z88" s="197"/>
      <c r="AA88" s="194"/>
      <c r="AB88" s="194"/>
      <c r="AC88" s="194"/>
    </row>
    <row r="89" spans="3:29" s="6" customFormat="1" ht="7.5" customHeight="1">
      <c r="C89" s="388"/>
      <c r="D89" s="389"/>
      <c r="E89" s="389"/>
      <c r="F89" s="389"/>
      <c r="G89" s="389"/>
      <c r="H89" s="390"/>
      <c r="K89" s="199"/>
      <c r="L89" s="199"/>
      <c r="M89" s="199"/>
      <c r="N89" s="199"/>
      <c r="O89" s="199"/>
      <c r="P89" s="187"/>
      <c r="X89" s="197"/>
      <c r="Y89" s="197"/>
      <c r="Z89" s="197"/>
      <c r="AA89" s="194"/>
      <c r="AB89" s="194"/>
      <c r="AC89" s="194"/>
    </row>
    <row r="90" spans="3:29" s="6" customFormat="1" ht="12.75">
      <c r="C90" s="388"/>
      <c r="D90" s="394"/>
      <c r="E90" s="394"/>
      <c r="F90" s="394"/>
      <c r="G90" s="394"/>
      <c r="H90" s="395"/>
      <c r="I90" s="194"/>
      <c r="J90" s="194"/>
      <c r="Q90" s="197"/>
      <c r="R90" s="197"/>
      <c r="S90" s="197"/>
      <c r="T90" s="197"/>
      <c r="X90" s="197"/>
      <c r="Y90" s="197"/>
      <c r="Z90" s="197"/>
      <c r="AA90" s="194"/>
      <c r="AB90" s="194"/>
      <c r="AC90" s="194"/>
    </row>
    <row r="91" spans="3:26" s="6" customFormat="1" ht="7.5" customHeight="1">
      <c r="C91" s="388"/>
      <c r="D91" s="362" t="str">
        <f>IF(SUM(P88:P95)=0,"",IF(P88&gt;P94,K94,K88))</f>
        <v>Vautrin</v>
      </c>
      <c r="E91" s="362"/>
      <c r="F91" s="362"/>
      <c r="G91" s="362"/>
      <c r="H91" s="362"/>
      <c r="I91" s="194"/>
      <c r="J91" s="194"/>
      <c r="Q91" s="197"/>
      <c r="R91" s="197"/>
      <c r="S91" s="197"/>
      <c r="T91" s="197"/>
      <c r="U91" s="186" t="str">
        <f>IF(SUM(P88:P95)=0,"",IF(P88&gt;P94,K88,K94))</f>
        <v>Bichet</v>
      </c>
      <c r="V91" s="186"/>
      <c r="W91" s="186"/>
      <c r="X91" s="186"/>
      <c r="Y91" s="186"/>
      <c r="Z91" s="187">
        <v>2</v>
      </c>
    </row>
    <row r="92" spans="3:26" s="6" customFormat="1" ht="7.5" customHeight="1">
      <c r="C92" s="388"/>
      <c r="D92" s="362"/>
      <c r="E92" s="362"/>
      <c r="F92" s="362"/>
      <c r="G92" s="362"/>
      <c r="H92" s="362"/>
      <c r="I92" s="197"/>
      <c r="J92" s="197"/>
      <c r="Q92" s="194"/>
      <c r="R92" s="194"/>
      <c r="S92" s="194"/>
      <c r="T92" s="194"/>
      <c r="U92" s="186"/>
      <c r="V92" s="186"/>
      <c r="W92" s="186"/>
      <c r="X92" s="186"/>
      <c r="Y92" s="186"/>
      <c r="Z92" s="187"/>
    </row>
    <row r="93" spans="3:20" s="6" customFormat="1" ht="12.75">
      <c r="C93" s="396"/>
      <c r="D93" s="397"/>
      <c r="E93" s="397"/>
      <c r="F93" s="397"/>
      <c r="G93" s="397"/>
      <c r="H93" s="398"/>
      <c r="I93" s="197"/>
      <c r="J93" s="197"/>
      <c r="M93" s="198" t="s">
        <v>292</v>
      </c>
      <c r="Q93" s="194"/>
      <c r="R93" s="194"/>
      <c r="S93" s="194"/>
      <c r="T93" s="194"/>
    </row>
    <row r="94" spans="11:16" s="6" customFormat="1" ht="7.5" customHeight="1">
      <c r="K94" s="199" t="str">
        <f>IF(R54="?","",IF(OR(R54="",R54="en cours"),"",W49))</f>
        <v>Vautrin</v>
      </c>
      <c r="L94" s="199"/>
      <c r="M94" s="199"/>
      <c r="N94" s="199"/>
      <c r="O94" s="199"/>
      <c r="P94" s="187"/>
    </row>
    <row r="95" spans="11:16" s="6" customFormat="1" ht="7.5" customHeight="1">
      <c r="K95" s="199"/>
      <c r="L95" s="199"/>
      <c r="M95" s="199"/>
      <c r="N95" s="199"/>
      <c r="O95" s="199"/>
      <c r="P95" s="187"/>
    </row>
    <row r="100" spans="3:33" ht="12.75">
      <c r="C100" s="399" t="s">
        <v>152</v>
      </c>
      <c r="D100" s="399"/>
      <c r="E100" s="399"/>
      <c r="F100" s="399"/>
      <c r="G100" s="399"/>
      <c r="H100" s="400">
        <v>53</v>
      </c>
      <c r="I100" s="400"/>
      <c r="Z100" s="121" t="s">
        <v>293</v>
      </c>
      <c r="AA100" s="121"/>
      <c r="AB100" s="121"/>
      <c r="AC100" s="121"/>
      <c r="AD100" s="121"/>
      <c r="AE100" s="121"/>
      <c r="AF100" s="121"/>
      <c r="AG100" s="121"/>
    </row>
    <row r="101" spans="3:33" ht="12.75">
      <c r="C101" s="399"/>
      <c r="D101" s="399"/>
      <c r="E101" s="399"/>
      <c r="F101" s="399"/>
      <c r="G101" s="399"/>
      <c r="H101" s="400"/>
      <c r="I101" s="400"/>
      <c r="Z101" s="384" t="s">
        <v>294</v>
      </c>
      <c r="AA101" s="384"/>
      <c r="AB101" s="384"/>
      <c r="AC101" s="384"/>
      <c r="AD101" s="384"/>
      <c r="AE101" s="384"/>
      <c r="AF101" s="384"/>
      <c r="AG101" s="384"/>
    </row>
    <row r="102" spans="3:33" ht="12.75">
      <c r="C102" s="399"/>
      <c r="D102" s="399"/>
      <c r="E102" s="399"/>
      <c r="F102" s="399"/>
      <c r="G102" s="399"/>
      <c r="H102" s="400"/>
      <c r="I102" s="400"/>
      <c r="Z102" s="192" t="s">
        <v>170</v>
      </c>
      <c r="AA102" s="192"/>
      <c r="AB102" s="192"/>
      <c r="AC102" s="192"/>
      <c r="AD102" s="192"/>
      <c r="AE102" s="192"/>
      <c r="AF102" s="192"/>
      <c r="AG102" s="192"/>
    </row>
    <row r="103" spans="3:9" ht="12.75">
      <c r="C103" s="401" t="s">
        <v>281</v>
      </c>
      <c r="D103" s="401"/>
      <c r="E103" s="401"/>
      <c r="F103" s="401"/>
      <c r="G103" s="401"/>
      <c r="H103" s="401"/>
      <c r="I103" s="401"/>
    </row>
    <row r="104" spans="3:44" ht="12.75">
      <c r="C104" s="401"/>
      <c r="D104" s="401"/>
      <c r="E104" s="401"/>
      <c r="F104" s="401"/>
      <c r="G104" s="401"/>
      <c r="H104" s="401"/>
      <c r="I104" s="401"/>
      <c r="AC104" s="198" t="s">
        <v>295</v>
      </c>
      <c r="AK104" s="95" t="s">
        <v>204</v>
      </c>
      <c r="AL104" s="95"/>
      <c r="AM104" s="95"/>
      <c r="AN104" s="95"/>
      <c r="AO104" s="95"/>
      <c r="AP104" s="95"/>
      <c r="AQ104" s="95"/>
      <c r="AR104" s="95"/>
    </row>
    <row r="105" spans="27:38" ht="8.25" customHeight="1">
      <c r="AA105" s="189" t="str">
        <f>IF(AP19="?","",IF(OR(AP19="",AP19="en cours"),"",AP19))</f>
        <v>Vaxelaire</v>
      </c>
      <c r="AB105" s="189"/>
      <c r="AC105" s="189"/>
      <c r="AD105" s="189"/>
      <c r="AE105" s="189"/>
      <c r="AF105" s="187">
        <v>2</v>
      </c>
      <c r="AL105" s="110"/>
    </row>
    <row r="106" spans="27:38" ht="8.25" customHeight="1">
      <c r="AA106" s="189"/>
      <c r="AB106" s="189"/>
      <c r="AC106" s="189"/>
      <c r="AD106" s="189"/>
      <c r="AE106" s="189"/>
      <c r="AF106" s="187"/>
      <c r="AL106" s="110"/>
    </row>
    <row r="107" spans="26:33" ht="12.75">
      <c r="Z107" s="194"/>
      <c r="AG107" s="402"/>
    </row>
    <row r="108" spans="21:39" ht="8.25" customHeight="1">
      <c r="U108" s="199" t="str">
        <f>IF(AA105=AH108,AA111,AA105)</f>
        <v>Adele</v>
      </c>
      <c r="V108" s="199"/>
      <c r="W108" s="199"/>
      <c r="X108" s="199"/>
      <c r="Y108" s="199"/>
      <c r="Z108" s="194"/>
      <c r="AF108" s="113"/>
      <c r="AG108" s="402"/>
      <c r="AH108" s="186" t="str">
        <f>IF(SUM(AF105:AF112)=0,"",IF(AF105&gt;AF111,AA105,AA111))</f>
        <v>Vaxelaire</v>
      </c>
      <c r="AI108" s="186"/>
      <c r="AJ108" s="186"/>
      <c r="AK108" s="186"/>
      <c r="AL108" s="186"/>
      <c r="AM108" s="187">
        <v>1</v>
      </c>
    </row>
    <row r="109" spans="21:39" ht="8.25" customHeight="1">
      <c r="U109" s="199"/>
      <c r="V109" s="199"/>
      <c r="W109" s="199"/>
      <c r="X109" s="199"/>
      <c r="Y109" s="199"/>
      <c r="Z109" s="197"/>
      <c r="AE109" s="113"/>
      <c r="AF109" s="113"/>
      <c r="AG109" s="185"/>
      <c r="AH109" s="186"/>
      <c r="AI109" s="186"/>
      <c r="AJ109" s="186"/>
      <c r="AK109" s="186"/>
      <c r="AL109" s="186"/>
      <c r="AM109" s="187"/>
    </row>
    <row r="110" spans="26:42" ht="12.75" customHeight="1">
      <c r="Z110" s="197"/>
      <c r="AC110" s="198" t="s">
        <v>296</v>
      </c>
      <c r="AG110" s="185"/>
      <c r="AN110" s="197"/>
      <c r="AO110" s="197"/>
      <c r="AP110" s="197"/>
    </row>
    <row r="111" spans="27:42" ht="8.25" customHeight="1">
      <c r="AA111" s="189" t="str">
        <f>IF(W59="?","",IF(OR(W59="",W59="en cours"),"",W59))</f>
        <v>Adele</v>
      </c>
      <c r="AB111" s="189"/>
      <c r="AC111" s="189"/>
      <c r="AD111" s="189"/>
      <c r="AE111" s="189"/>
      <c r="AF111" s="187">
        <v>1</v>
      </c>
      <c r="AN111" s="197"/>
      <c r="AO111" s="197"/>
      <c r="AP111" s="197"/>
    </row>
    <row r="112" spans="27:42" ht="8.25" customHeight="1">
      <c r="AA112" s="189"/>
      <c r="AB112" s="189"/>
      <c r="AC112" s="189"/>
      <c r="AD112" s="189"/>
      <c r="AE112" s="189"/>
      <c r="AF112" s="187"/>
      <c r="AG112" s="110"/>
      <c r="AN112" s="197"/>
      <c r="AO112" s="197"/>
      <c r="AP112" s="197"/>
    </row>
    <row r="113" spans="40:47" ht="12.75">
      <c r="AN113" s="197"/>
      <c r="AO113" s="197"/>
      <c r="AP113" s="197"/>
      <c r="AR113" s="403" t="s">
        <v>260</v>
      </c>
      <c r="AS113" s="403"/>
      <c r="AT113" s="403"/>
      <c r="AU113" s="404"/>
    </row>
    <row r="114" spans="34:47" ht="8.25" customHeight="1">
      <c r="AH114" s="192" t="s">
        <v>297</v>
      </c>
      <c r="AI114" s="192"/>
      <c r="AJ114" s="192"/>
      <c r="AK114" s="192"/>
      <c r="AL114" s="192"/>
      <c r="AM114" s="192"/>
      <c r="AN114" s="197"/>
      <c r="AO114" s="197"/>
      <c r="AP114" s="197"/>
      <c r="AQ114" s="362" t="str">
        <f>IF(SUM(AM108:AM121)=0,"",IF(AM108&gt;AM120,AH108,AH120))</f>
        <v>Ochoiski S</v>
      </c>
      <c r="AR114" s="362"/>
      <c r="AS114" s="362"/>
      <c r="AT114" s="362"/>
      <c r="AU114" s="362"/>
    </row>
    <row r="115" spans="34:47" ht="8.25" customHeight="1">
      <c r="AH115" s="192"/>
      <c r="AI115" s="192"/>
      <c r="AJ115" s="192"/>
      <c r="AK115" s="192"/>
      <c r="AL115" s="192"/>
      <c r="AM115" s="192"/>
      <c r="AN115" s="194"/>
      <c r="AO115" s="194"/>
      <c r="AP115" s="194"/>
      <c r="AQ115" s="362"/>
      <c r="AR115" s="362"/>
      <c r="AS115" s="362"/>
      <c r="AT115" s="362"/>
      <c r="AU115" s="362"/>
    </row>
    <row r="116" spans="29:42" ht="12.75">
      <c r="AC116" s="198" t="s">
        <v>298</v>
      </c>
      <c r="AN116" s="194"/>
      <c r="AO116" s="194"/>
      <c r="AP116" s="194"/>
    </row>
    <row r="117" spans="27:47" ht="8.25" customHeight="1">
      <c r="AA117" s="189" t="str">
        <f>IF(W24="?","",IF(OR(W24="",W24="en cours"),"",W24))</f>
        <v>Jeandidier</v>
      </c>
      <c r="AB117" s="189"/>
      <c r="AC117" s="189"/>
      <c r="AD117" s="189"/>
      <c r="AE117" s="189"/>
      <c r="AF117" s="187">
        <v>1</v>
      </c>
      <c r="AN117" s="194"/>
      <c r="AO117" s="194"/>
      <c r="AP117" s="194"/>
      <c r="AR117" s="403" t="s">
        <v>299</v>
      </c>
      <c r="AS117" s="403"/>
      <c r="AT117" s="403"/>
      <c r="AU117" s="405"/>
    </row>
    <row r="118" spans="27:47" ht="8.25" customHeight="1">
      <c r="AA118" s="189"/>
      <c r="AB118" s="189"/>
      <c r="AC118" s="189"/>
      <c r="AD118" s="189"/>
      <c r="AE118" s="189"/>
      <c r="AF118" s="187"/>
      <c r="AN118" s="194"/>
      <c r="AO118" s="194"/>
      <c r="AP118" s="194"/>
      <c r="AR118" s="403"/>
      <c r="AS118" s="403"/>
      <c r="AT118" s="403"/>
      <c r="AU118" s="405"/>
    </row>
    <row r="119" spans="26:47" ht="12.75">
      <c r="Z119" s="194"/>
      <c r="AG119" s="402"/>
      <c r="AN119" s="194"/>
      <c r="AO119" s="194"/>
      <c r="AP119" s="194"/>
      <c r="AQ119" s="351" t="str">
        <f>IF(SUM(AM108:AM121)=0,"",IF(AM108&lt;AM120,AH108,AH120))</f>
        <v>Vaxelaire</v>
      </c>
      <c r="AR119" s="351"/>
      <c r="AS119" s="351"/>
      <c r="AT119" s="351"/>
      <c r="AU119" s="351"/>
    </row>
    <row r="120" spans="21:42" ht="8.25" customHeight="1">
      <c r="U120" s="199" t="str">
        <f>IF(AA117=AH120,AA123,AA117)</f>
        <v>Jeandidier</v>
      </c>
      <c r="V120" s="199"/>
      <c r="W120" s="199"/>
      <c r="X120" s="199"/>
      <c r="Y120" s="199"/>
      <c r="Z120" s="194"/>
      <c r="AC120" s="113"/>
      <c r="AF120" s="113"/>
      <c r="AG120" s="402"/>
      <c r="AH120" s="186" t="str">
        <f>IF(SUM(AF117:AF124)=0,"",IF(AF117&gt;AF123,AA117,AA123))</f>
        <v>Ochoiski S</v>
      </c>
      <c r="AI120" s="186"/>
      <c r="AJ120" s="186"/>
      <c r="AK120" s="186"/>
      <c r="AL120" s="186"/>
      <c r="AM120" s="187">
        <v>2</v>
      </c>
      <c r="AN120" s="194"/>
      <c r="AO120" s="194"/>
      <c r="AP120" s="194"/>
    </row>
    <row r="121" spans="21:39" ht="8.25" customHeight="1">
      <c r="U121" s="199"/>
      <c r="V121" s="199"/>
      <c r="W121" s="199"/>
      <c r="X121" s="199"/>
      <c r="Y121" s="199"/>
      <c r="Z121" s="197"/>
      <c r="AE121" s="113"/>
      <c r="AF121" s="113"/>
      <c r="AG121" s="185"/>
      <c r="AH121" s="186"/>
      <c r="AI121" s="186"/>
      <c r="AJ121" s="186"/>
      <c r="AK121" s="186"/>
      <c r="AL121" s="186"/>
      <c r="AM121" s="187"/>
    </row>
    <row r="122" spans="26:37" ht="12.75">
      <c r="Z122" s="197"/>
      <c r="AC122" s="198" t="s">
        <v>300</v>
      </c>
      <c r="AG122" s="185"/>
      <c r="AK122" s="110"/>
    </row>
    <row r="123" spans="27:37" ht="8.25" customHeight="1">
      <c r="AA123" s="189" t="str">
        <f>IF(AP54="?","",IF(OR(AP54="",AP54="en cours"),"",AP54))</f>
        <v>Ochoiski S</v>
      </c>
      <c r="AB123" s="189"/>
      <c r="AC123" s="189"/>
      <c r="AD123" s="189"/>
      <c r="AE123" s="189"/>
      <c r="AF123" s="187">
        <v>2</v>
      </c>
      <c r="AK123" s="110"/>
    </row>
    <row r="124" spans="27:33" ht="8.25" customHeight="1">
      <c r="AA124" s="189"/>
      <c r="AB124" s="189"/>
      <c r="AC124" s="189"/>
      <c r="AD124" s="189"/>
      <c r="AE124" s="189"/>
      <c r="AF124" s="187"/>
      <c r="AG124" s="110"/>
    </row>
    <row r="127" spans="11:13" ht="12.75">
      <c r="K127" s="228"/>
      <c r="L127" s="319"/>
      <c r="M127" s="228"/>
    </row>
    <row r="128" ht="12.75">
      <c r="F128" s="406" t="s">
        <v>301</v>
      </c>
    </row>
    <row r="129" spans="3:15" ht="15.75" customHeight="1">
      <c r="C129" s="407" t="str">
        <f>D9</f>
        <v>Jeandidier</v>
      </c>
      <c r="D129" s="407"/>
      <c r="E129" s="407"/>
      <c r="F129" s="407"/>
      <c r="G129" s="407"/>
      <c r="H129" s="408"/>
      <c r="I129" s="408"/>
      <c r="J129" s="408"/>
      <c r="K129" s="408"/>
      <c r="L129" s="408"/>
      <c r="M129" s="408"/>
      <c r="N129" s="408"/>
      <c r="O129" s="409"/>
    </row>
    <row r="130" spans="3:15" ht="15.75" customHeight="1">
      <c r="C130" s="407" t="str">
        <f>D11</f>
        <v>Bichet</v>
      </c>
      <c r="D130" s="407"/>
      <c r="E130" s="407"/>
      <c r="F130" s="407"/>
      <c r="G130" s="407"/>
      <c r="H130" s="408"/>
      <c r="I130" s="408"/>
      <c r="J130" s="408"/>
      <c r="K130" s="408"/>
      <c r="L130" s="408"/>
      <c r="M130" s="408"/>
      <c r="N130" s="408"/>
      <c r="O130" s="409"/>
    </row>
    <row r="131" spans="3:15" ht="15.75" customHeight="1">
      <c r="C131" s="407" t="str">
        <f>D27</f>
        <v>Vaxelaire</v>
      </c>
      <c r="D131" s="407"/>
      <c r="E131" s="407"/>
      <c r="F131" s="407"/>
      <c r="G131" s="407"/>
      <c r="H131" s="408">
        <v>34</v>
      </c>
      <c r="I131" s="408"/>
      <c r="J131" s="408"/>
      <c r="K131" s="408"/>
      <c r="L131" s="408"/>
      <c r="M131" s="408"/>
      <c r="N131" s="408"/>
      <c r="O131" s="409"/>
    </row>
    <row r="132" spans="3:15" ht="15.75" customHeight="1">
      <c r="C132" s="407" t="str">
        <f>D29</f>
        <v>Martin</v>
      </c>
      <c r="D132" s="407"/>
      <c r="E132" s="407"/>
      <c r="F132" s="407"/>
      <c r="G132" s="407"/>
      <c r="H132" s="408"/>
      <c r="I132" s="408"/>
      <c r="J132" s="408"/>
      <c r="K132" s="408"/>
      <c r="L132" s="408"/>
      <c r="M132" s="408"/>
      <c r="N132" s="408"/>
      <c r="O132" s="409"/>
    </row>
    <row r="133" spans="3:15" ht="15.75" customHeight="1">
      <c r="C133" s="407" t="str">
        <f>D44</f>
        <v>Ochoiski S</v>
      </c>
      <c r="D133" s="407"/>
      <c r="E133" s="407"/>
      <c r="F133" s="407"/>
      <c r="G133" s="407"/>
      <c r="H133" s="408"/>
      <c r="I133" s="408"/>
      <c r="J133" s="408"/>
      <c r="K133" s="408"/>
      <c r="L133" s="408"/>
      <c r="M133" s="408"/>
      <c r="N133" s="408"/>
      <c r="O133" s="409"/>
    </row>
    <row r="134" spans="3:15" ht="15.75" customHeight="1">
      <c r="C134" s="407" t="str">
        <f>D46</f>
        <v>Adele</v>
      </c>
      <c r="D134" s="407"/>
      <c r="E134" s="407"/>
      <c r="F134" s="407"/>
      <c r="G134" s="407"/>
      <c r="H134" s="408"/>
      <c r="I134" s="408"/>
      <c r="J134" s="408"/>
      <c r="K134" s="408"/>
      <c r="L134" s="408"/>
      <c r="M134" s="408"/>
      <c r="N134" s="408"/>
      <c r="O134" s="409"/>
    </row>
    <row r="135" spans="3:15" ht="15.75" customHeight="1">
      <c r="C135" s="407" t="str">
        <f>D62</f>
        <v>Ochoiski B</v>
      </c>
      <c r="D135" s="407"/>
      <c r="E135" s="407"/>
      <c r="F135" s="407"/>
      <c r="G135" s="407"/>
      <c r="H135" s="408"/>
      <c r="I135" s="408"/>
      <c r="J135" s="408"/>
      <c r="K135" s="408"/>
      <c r="L135" s="408"/>
      <c r="M135" s="408"/>
      <c r="N135" s="408"/>
      <c r="O135" s="409"/>
    </row>
    <row r="136" spans="3:15" ht="17.25" customHeight="1">
      <c r="C136" s="407" t="str">
        <f>D64</f>
        <v>Vautrin</v>
      </c>
      <c r="D136" s="407"/>
      <c r="E136" s="407"/>
      <c r="F136" s="407"/>
      <c r="G136" s="407"/>
      <c r="H136" s="408"/>
      <c r="I136" s="408"/>
      <c r="J136" s="408"/>
      <c r="K136" s="408"/>
      <c r="L136" s="408"/>
      <c r="M136" s="408"/>
      <c r="N136" s="408"/>
      <c r="O136" s="409"/>
    </row>
    <row r="137" ht="17.25" customHeight="1"/>
    <row r="138" spans="11:13" ht="17.25" customHeight="1">
      <c r="K138" s="228"/>
      <c r="L138" s="319"/>
      <c r="M138" s="228"/>
    </row>
    <row r="140" spans="11:13" ht="12.75">
      <c r="K140" s="228"/>
      <c r="L140" s="319"/>
      <c r="M140" s="228"/>
    </row>
    <row r="142" spans="11:13" ht="12.75">
      <c r="K142" s="228"/>
      <c r="L142" s="319"/>
      <c r="M142" s="228"/>
    </row>
    <row r="144" spans="11:13" ht="12.75">
      <c r="K144" s="228"/>
      <c r="L144" s="319"/>
      <c r="M144" s="228"/>
    </row>
    <row r="146" spans="11:13" ht="12.75">
      <c r="K146" s="228"/>
      <c r="L146" s="319"/>
      <c r="M146" s="228"/>
    </row>
    <row r="148" spans="11:13" ht="12.75">
      <c r="K148" s="228"/>
      <c r="L148" s="319"/>
      <c r="M148" s="228"/>
    </row>
  </sheetData>
  <sheetProtection selectLockedCells="1" selectUnlockedCells="1"/>
  <mergeCells count="282">
    <mergeCell ref="D2:S2"/>
    <mergeCell ref="V2:W2"/>
    <mergeCell ref="Y2:AM2"/>
    <mergeCell ref="D6:F6"/>
    <mergeCell ref="F7:G8"/>
    <mergeCell ref="AY7:BA8"/>
    <mergeCell ref="BE7:BE9"/>
    <mergeCell ref="AI8:AK9"/>
    <mergeCell ref="AL8:AL9"/>
    <mergeCell ref="C9:C12"/>
    <mergeCell ref="D9:I10"/>
    <mergeCell ref="J9:J10"/>
    <mergeCell ref="K9:W10"/>
    <mergeCell ref="AX9:AX10"/>
    <mergeCell ref="AY9:AY10"/>
    <mergeCell ref="AZ9:AZ10"/>
    <mergeCell ref="BA9:BA10"/>
    <mergeCell ref="BC9:BC10"/>
    <mergeCell ref="AI10:AM11"/>
    <mergeCell ref="AN10:AN11"/>
    <mergeCell ref="BE10:BE12"/>
    <mergeCell ref="D11:I12"/>
    <mergeCell ref="J11:J12"/>
    <mergeCell ref="AX11:AX12"/>
    <mergeCell ref="AY11:AY12"/>
    <mergeCell ref="AZ11:AZ12"/>
    <mergeCell ref="BA11:BA12"/>
    <mergeCell ref="BC11:BC12"/>
    <mergeCell ref="Y12:Z13"/>
    <mergeCell ref="AX13:AX14"/>
    <mergeCell ref="AY13:AY14"/>
    <mergeCell ref="AZ13:AZ14"/>
    <mergeCell ref="BA13:BA14"/>
    <mergeCell ref="BC13:BC14"/>
    <mergeCell ref="BE13:BE15"/>
    <mergeCell ref="L14:M15"/>
    <mergeCell ref="N14:N15"/>
    <mergeCell ref="W14:AB15"/>
    <mergeCell ref="AX15:AX16"/>
    <mergeCell ref="AY15:AY16"/>
    <mergeCell ref="AZ15:AZ16"/>
    <mergeCell ref="BA15:BA16"/>
    <mergeCell ref="BC15:BC16"/>
    <mergeCell ref="K16:O17"/>
    <mergeCell ref="P16:P17"/>
    <mergeCell ref="BE16:BE18"/>
    <mergeCell ref="F17:G18"/>
    <mergeCell ref="R17:T18"/>
    <mergeCell ref="U17:V18"/>
    <mergeCell ref="AC17:AD18"/>
    <mergeCell ref="AE17:AF18"/>
    <mergeCell ref="AR17:AS18"/>
    <mergeCell ref="AX17:AX18"/>
    <mergeCell ref="AY17:AY18"/>
    <mergeCell ref="AZ17:AZ18"/>
    <mergeCell ref="BA17:BA18"/>
    <mergeCell ref="BC17:BC18"/>
    <mergeCell ref="D19:I20"/>
    <mergeCell ref="R19:V20"/>
    <mergeCell ref="W19:W20"/>
    <mergeCell ref="AB19:AB20"/>
    <mergeCell ref="AC19:AG20"/>
    <mergeCell ref="AP19:AU20"/>
    <mergeCell ref="AX19:AX20"/>
    <mergeCell ref="AY19:AY20"/>
    <mergeCell ref="AZ19:AZ20"/>
    <mergeCell ref="BA19:BA20"/>
    <mergeCell ref="BC19:BC20"/>
    <mergeCell ref="BE19:BE21"/>
    <mergeCell ref="AX21:AX22"/>
    <mergeCell ref="AY21:AY22"/>
    <mergeCell ref="AZ21:AZ22"/>
    <mergeCell ref="BA21:BA22"/>
    <mergeCell ref="BC21:BC22"/>
    <mergeCell ref="K22:O23"/>
    <mergeCell ref="P22:P23"/>
    <mergeCell ref="BE22:BE24"/>
    <mergeCell ref="AX23:AX24"/>
    <mergeCell ref="AY23:AY24"/>
    <mergeCell ref="AZ23:AZ24"/>
    <mergeCell ref="BA23:BA24"/>
    <mergeCell ref="BC23:BC24"/>
    <mergeCell ref="L24:M25"/>
    <mergeCell ref="N24:N25"/>
    <mergeCell ref="W24:AB25"/>
    <mergeCell ref="F25:G26"/>
    <mergeCell ref="AX25:AX26"/>
    <mergeCell ref="AY25:AY26"/>
    <mergeCell ref="AZ25:AZ26"/>
    <mergeCell ref="BA25:BA26"/>
    <mergeCell ref="BC25:BC26"/>
    <mergeCell ref="BE25:BE27"/>
    <mergeCell ref="Y26:Z27"/>
    <mergeCell ref="C27:C30"/>
    <mergeCell ref="D27:I28"/>
    <mergeCell ref="J27:J28"/>
    <mergeCell ref="AX27:AX28"/>
    <mergeCell ref="AY27:AY28"/>
    <mergeCell ref="AZ27:AZ28"/>
    <mergeCell ref="BA27:BA28"/>
    <mergeCell ref="BC27:BC28"/>
    <mergeCell ref="AI28:AM29"/>
    <mergeCell ref="AN28:AN29"/>
    <mergeCell ref="D29:I30"/>
    <mergeCell ref="J29:J30"/>
    <mergeCell ref="AI30:AK31"/>
    <mergeCell ref="AL30:AL31"/>
    <mergeCell ref="D41:F41"/>
    <mergeCell ref="F42:G43"/>
    <mergeCell ref="AI43:AK44"/>
    <mergeCell ref="AL43:AL44"/>
    <mergeCell ref="C44:C47"/>
    <mergeCell ref="D44:I45"/>
    <mergeCell ref="J44:J45"/>
    <mergeCell ref="K44:W45"/>
    <mergeCell ref="AX44:AX45"/>
    <mergeCell ref="AY44:AY45"/>
    <mergeCell ref="AZ44:AZ45"/>
    <mergeCell ref="BA44:BA45"/>
    <mergeCell ref="BC44:BC45"/>
    <mergeCell ref="AI45:AM46"/>
    <mergeCell ref="AN45:AN46"/>
    <mergeCell ref="D46:I47"/>
    <mergeCell ref="J46:J47"/>
    <mergeCell ref="AX46:AX47"/>
    <mergeCell ref="AY46:AY47"/>
    <mergeCell ref="AZ46:AZ47"/>
    <mergeCell ref="BA46:BA47"/>
    <mergeCell ref="BC46:BC47"/>
    <mergeCell ref="Y47:Z48"/>
    <mergeCell ref="AX48:AX49"/>
    <mergeCell ref="AY48:AY49"/>
    <mergeCell ref="AZ48:AZ49"/>
    <mergeCell ref="BA48:BA49"/>
    <mergeCell ref="BC48:BC49"/>
    <mergeCell ref="L49:M50"/>
    <mergeCell ref="N49:N50"/>
    <mergeCell ref="W49:AB50"/>
    <mergeCell ref="AX50:AX51"/>
    <mergeCell ref="AY50:AY51"/>
    <mergeCell ref="AZ50:AZ51"/>
    <mergeCell ref="BA50:BA51"/>
    <mergeCell ref="BC50:BC51"/>
    <mergeCell ref="K51:O52"/>
    <mergeCell ref="P51:P52"/>
    <mergeCell ref="F52:G53"/>
    <mergeCell ref="R52:T53"/>
    <mergeCell ref="U52:V53"/>
    <mergeCell ref="AC52:AD53"/>
    <mergeCell ref="AE52:AF53"/>
    <mergeCell ref="AR52:AS53"/>
    <mergeCell ref="AX52:AX53"/>
    <mergeCell ref="AY52:AY53"/>
    <mergeCell ref="AZ52:AZ53"/>
    <mergeCell ref="BA52:BA53"/>
    <mergeCell ref="BC52:BC53"/>
    <mergeCell ref="D54:I55"/>
    <mergeCell ref="R54:V55"/>
    <mergeCell ref="W54:W55"/>
    <mergeCell ref="AB54:AB55"/>
    <mergeCell ref="AC54:AG55"/>
    <mergeCell ref="AP54:AU55"/>
    <mergeCell ref="AX54:AX55"/>
    <mergeCell ref="AY54:AY55"/>
    <mergeCell ref="AZ54:AZ55"/>
    <mergeCell ref="BA54:BA55"/>
    <mergeCell ref="BC54:BC55"/>
    <mergeCell ref="AX56:AX57"/>
    <mergeCell ref="AY56:AY57"/>
    <mergeCell ref="AZ56:AZ57"/>
    <mergeCell ref="BA56:BA57"/>
    <mergeCell ref="BC56:BC57"/>
    <mergeCell ref="K57:O58"/>
    <mergeCell ref="P57:P58"/>
    <mergeCell ref="AX58:AX59"/>
    <mergeCell ref="AY58:AY59"/>
    <mergeCell ref="AZ58:AZ59"/>
    <mergeCell ref="BA58:BA59"/>
    <mergeCell ref="BC58:BC59"/>
    <mergeCell ref="L59:M60"/>
    <mergeCell ref="N59:N60"/>
    <mergeCell ref="W59:AB60"/>
    <mergeCell ref="F60:G61"/>
    <mergeCell ref="AX60:AX61"/>
    <mergeCell ref="AY60:AY61"/>
    <mergeCell ref="AZ60:AZ61"/>
    <mergeCell ref="BA60:BA61"/>
    <mergeCell ref="BC60:BC61"/>
    <mergeCell ref="Y61:Z62"/>
    <mergeCell ref="C62:C65"/>
    <mergeCell ref="D62:I63"/>
    <mergeCell ref="J62:J63"/>
    <mergeCell ref="AX62:AX63"/>
    <mergeCell ref="AY62:AY63"/>
    <mergeCell ref="AZ62:AZ63"/>
    <mergeCell ref="BA62:BA63"/>
    <mergeCell ref="BC62:BC63"/>
    <mergeCell ref="AI63:AM64"/>
    <mergeCell ref="AN63:AN64"/>
    <mergeCell ref="D64:I65"/>
    <mergeCell ref="J64:J65"/>
    <mergeCell ref="AI65:AK66"/>
    <mergeCell ref="AL65:AL66"/>
    <mergeCell ref="J71:Q71"/>
    <mergeCell ref="J72:P72"/>
    <mergeCell ref="J73:Q73"/>
    <mergeCell ref="K76:O77"/>
    <mergeCell ref="P76:P77"/>
    <mergeCell ref="I78:J79"/>
    <mergeCell ref="Q78:T79"/>
    <mergeCell ref="D79:H80"/>
    <mergeCell ref="U79:Y80"/>
    <mergeCell ref="Z79:Z80"/>
    <mergeCell ref="I80:J81"/>
    <mergeCell ref="Q80:T81"/>
    <mergeCell ref="X81:Z84"/>
    <mergeCell ref="AA81:AC84"/>
    <mergeCell ref="C82:H87"/>
    <mergeCell ref="K82:O83"/>
    <mergeCell ref="P82:P83"/>
    <mergeCell ref="R84:W84"/>
    <mergeCell ref="AD84:AH84"/>
    <mergeCell ref="S85:W86"/>
    <mergeCell ref="AD85:AH86"/>
    <mergeCell ref="X87:Z90"/>
    <mergeCell ref="AA87:AC90"/>
    <mergeCell ref="K88:O89"/>
    <mergeCell ref="P88:P89"/>
    <mergeCell ref="I90:J91"/>
    <mergeCell ref="Q90:T91"/>
    <mergeCell ref="D91:H92"/>
    <mergeCell ref="U91:Y92"/>
    <mergeCell ref="Z91:Z92"/>
    <mergeCell ref="I92:J93"/>
    <mergeCell ref="Q92:T93"/>
    <mergeCell ref="K94:O95"/>
    <mergeCell ref="P94:P95"/>
    <mergeCell ref="C100:G102"/>
    <mergeCell ref="H100:I102"/>
    <mergeCell ref="Z100:AG100"/>
    <mergeCell ref="Z101:AG101"/>
    <mergeCell ref="Z102:AG102"/>
    <mergeCell ref="C103:I104"/>
    <mergeCell ref="AK104:AR104"/>
    <mergeCell ref="AA105:AE106"/>
    <mergeCell ref="AF105:AF106"/>
    <mergeCell ref="Z107:Z108"/>
    <mergeCell ref="AG107:AG108"/>
    <mergeCell ref="U108:Y109"/>
    <mergeCell ref="AH108:AL109"/>
    <mergeCell ref="AM108:AM109"/>
    <mergeCell ref="Z109:Z110"/>
    <mergeCell ref="AG109:AG110"/>
    <mergeCell ref="AN110:AP114"/>
    <mergeCell ref="AA111:AE112"/>
    <mergeCell ref="AF111:AF112"/>
    <mergeCell ref="AR113:AT113"/>
    <mergeCell ref="AH114:AM115"/>
    <mergeCell ref="AQ114:AU115"/>
    <mergeCell ref="AN115:AP120"/>
    <mergeCell ref="AA117:AE118"/>
    <mergeCell ref="AF117:AF118"/>
    <mergeCell ref="AR117:AT118"/>
    <mergeCell ref="AU117:AU118"/>
    <mergeCell ref="Z119:Z120"/>
    <mergeCell ref="AG119:AG120"/>
    <mergeCell ref="AQ119:AU119"/>
    <mergeCell ref="U120:Y121"/>
    <mergeCell ref="AH120:AL121"/>
    <mergeCell ref="AM120:AM121"/>
    <mergeCell ref="Z121:Z122"/>
    <mergeCell ref="AG121:AG122"/>
    <mergeCell ref="AA123:AE124"/>
    <mergeCell ref="AF123:AF124"/>
    <mergeCell ref="C129:G129"/>
    <mergeCell ref="C130:G130"/>
    <mergeCell ref="C131:G131"/>
    <mergeCell ref="C132:G132"/>
    <mergeCell ref="C133:G133"/>
    <mergeCell ref="C134:G134"/>
    <mergeCell ref="C135:G135"/>
    <mergeCell ref="C136:G136"/>
  </mergeCells>
  <conditionalFormatting sqref="Y30:Z40 Y65:Z69 BI14:BJ40 BI44:BJ69">
    <cfRule type="cellIs" priority="1" dxfId="19" operator="equal" stopIfTrue="1">
      <formula>"?"</formula>
    </cfRule>
  </conditionalFormatting>
  <conditionalFormatting sqref="D9:I12 D27:I30 D44:D46 D62:I65 E44:I45 P76:P77 P82:P83 P88:P89 P94:P95 Z79:Z80 Z91:Z92 AF105:AF106 AF111:AF112 AF117:AF118 AF123:AF124 AM108:AM109 AM120:AM121">
    <cfRule type="cellIs" priority="2" dxfId="20" operator="equal" stopIfTrue="1">
      <formula>"?"</formula>
    </cfRule>
  </conditionalFormatting>
  <conditionalFormatting sqref="D19 D54 W14 W49">
    <cfRule type="cellIs" priority="3" dxfId="22" operator="equal" stopIfTrue="1">
      <formula>0</formula>
    </cfRule>
    <cfRule type="cellIs" priority="4" dxfId="18" operator="equal" stopIfTrue="1">
      <formula>"en cours"</formula>
    </cfRule>
  </conditionalFormatting>
  <conditionalFormatting sqref="D79 D91 U79 U91 U108 U120 AA105 AA111 AA117 AA123 AH108 AH120">
    <cfRule type="cellIs" priority="5" dxfId="0" operator="equal" stopIfTrue="1">
      <formula>"en cours"</formula>
    </cfRule>
  </conditionalFormatting>
  <conditionalFormatting sqref="H100:I102">
    <cfRule type="cellIs" priority="6" dxfId="13" operator="equal" stopIfTrue="1">
      <formula>0</formula>
    </cfRule>
  </conditionalFormatting>
  <conditionalFormatting sqref="K16 K22 K51 K57 R19 R54 AC19 AC54 AI10 AI28 AI45 AI63">
    <cfRule type="cellIs" priority="7" dxfId="18" operator="equal" stopIfTrue="1">
      <formula>0</formula>
    </cfRule>
    <cfRule type="cellIs" priority="8" dxfId="18" operator="equal" stopIfTrue="1">
      <formula>"en cours"</formula>
    </cfRule>
  </conditionalFormatting>
  <conditionalFormatting sqref="W24 W59 AP19 AP54">
    <cfRule type="cellIs" priority="9" dxfId="21" operator="equal" stopIfTrue="1">
      <formula>0</formula>
    </cfRule>
    <cfRule type="cellIs" priority="10" dxfId="3" operator="equal" stopIfTrue="1">
      <formula>"en cours"</formula>
    </cfRule>
  </conditionalFormatting>
  <conditionalFormatting sqref="AX9:AX16 AX44:AX51">
    <cfRule type="cellIs" priority="11" dxfId="19" operator="equal" stopIfTrue="1">
      <formula>"en cours"</formula>
    </cfRule>
    <cfRule type="cellIs" priority="12" dxfId="20" operator="equal" stopIfTrue="1">
      <formula>0</formula>
    </cfRule>
  </conditionalFormatting>
  <conditionalFormatting sqref="AX17:AX24 AX52:AX59">
    <cfRule type="cellIs" priority="13" dxfId="19" operator="equal" stopIfTrue="1">
      <formula>"en cours"</formula>
    </cfRule>
    <cfRule type="cellIs" priority="14" dxfId="23" operator="equal" stopIfTrue="1">
      <formula>0</formula>
    </cfRule>
  </conditionalFormatting>
  <conditionalFormatting sqref="AX25:AX28 AX60:AX63">
    <cfRule type="cellIs" priority="15" dxfId="19" operator="equal" stopIfTrue="1">
      <formula>"en cours"</formula>
    </cfRule>
    <cfRule type="cellIs" priority="16" dxfId="22" operator="equal" stopIfTrue="1">
      <formula>0</formula>
    </cfRule>
  </conditionalFormatting>
  <conditionalFormatting sqref="AY9:BA28 AY44:BA63">
    <cfRule type="cellIs" priority="17" dxfId="19" operator="equal" stopIfTrue="1">
      <formula>"?"</formula>
    </cfRule>
  </conditionalFormatting>
  <conditionalFormatting sqref="BD27:BD40 BD44:BD69">
    <cfRule type="cellIs" priority="18" dxfId="18" operator="equal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jpauzias</dc:creator>
  <cp:keywords/>
  <dc:description/>
  <cp:lastModifiedBy>Elodie Ladeira</cp:lastModifiedBy>
  <cp:lastPrinted>2010-01-25T18:59:19Z</cp:lastPrinted>
  <dcterms:created xsi:type="dcterms:W3CDTF">2007-08-30T06:29:10Z</dcterms:created>
  <dcterms:modified xsi:type="dcterms:W3CDTF">2013-06-23T09:36:45Z</dcterms:modified>
  <cp:category/>
  <cp:version/>
  <cp:contentType/>
  <cp:contentStatus/>
  <cp:revision>1</cp:revision>
</cp:coreProperties>
</file>